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Гаранина\Desktop\"/>
    </mc:Choice>
  </mc:AlternateContent>
  <xr:revisionPtr revIDLastSave="0" documentId="8_{99272A8D-B603-498E-B122-D25A92ABB8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88" i="1" l="1"/>
  <c r="K1396" i="1"/>
  <c r="J1388" i="1"/>
  <c r="J1396" i="1"/>
  <c r="I1388" i="1"/>
  <c r="I1396" i="1"/>
  <c r="H1388" i="1"/>
  <c r="H1396" i="1"/>
  <c r="K1384" i="1"/>
  <c r="J1384" i="1"/>
  <c r="I1384" i="1"/>
  <c r="H1384" i="1"/>
  <c r="K938" i="1"/>
  <c r="J938" i="1"/>
  <c r="I938" i="1"/>
  <c r="H938" i="1"/>
  <c r="G1442" i="1" l="1"/>
  <c r="G1441" i="1"/>
  <c r="G1440" i="1"/>
  <c r="G1439" i="1"/>
  <c r="G1396" i="1"/>
  <c r="G1384" i="1"/>
  <c r="G1380" i="1"/>
  <c r="G1375" i="1"/>
  <c r="K991" i="1"/>
  <c r="J991" i="1"/>
  <c r="I991" i="1"/>
  <c r="H991" i="1"/>
  <c r="G979" i="1"/>
  <c r="G978" i="1"/>
  <c r="K966" i="1"/>
  <c r="J966" i="1"/>
  <c r="I966" i="1"/>
  <c r="H966" i="1"/>
  <c r="G955" i="1"/>
  <c r="G954" i="1"/>
  <c r="G952" i="1"/>
  <c r="G951" i="1"/>
  <c r="G948" i="1"/>
  <c r="G935" i="1"/>
  <c r="G916" i="1"/>
  <c r="K911" i="1"/>
  <c r="J911" i="1"/>
  <c r="I911" i="1"/>
  <c r="H911" i="1"/>
  <c r="G912" i="1" l="1"/>
  <c r="G909" i="1"/>
  <c r="G906" i="1"/>
  <c r="G902" i="1"/>
  <c r="G1230" i="1" l="1"/>
  <c r="G1215" i="1"/>
  <c r="G1210" i="1"/>
  <c r="G1207" i="1"/>
  <c r="G1150" i="1"/>
  <c r="G1147" i="1"/>
  <c r="G1144" i="1"/>
  <c r="G1085" i="1"/>
  <c r="G1072" i="1"/>
  <c r="G1045" i="1"/>
  <c r="G1030" i="1"/>
  <c r="G1022" i="1"/>
  <c r="G1025" i="1"/>
  <c r="K835" i="1" l="1"/>
  <c r="J835" i="1" l="1"/>
  <c r="H835" i="1"/>
  <c r="G835" i="1"/>
  <c r="G834" i="1"/>
  <c r="H863" i="1" l="1"/>
  <c r="L580" i="1" l="1"/>
  <c r="L898" i="1" l="1"/>
  <c r="L896" i="1"/>
  <c r="L894" i="1"/>
  <c r="L888" i="1"/>
  <c r="L886" i="1"/>
  <c r="L882" i="1"/>
  <c r="L880" i="1"/>
  <c r="L878" i="1"/>
  <c r="L874" i="1"/>
  <c r="L872" i="1"/>
  <c r="L876" i="1" l="1"/>
  <c r="L884" i="1"/>
  <c r="L892" i="1"/>
  <c r="L890" i="1"/>
  <c r="L900" i="1" l="1"/>
  <c r="L899" i="1"/>
  <c r="H86" i="1"/>
  <c r="L720" i="1" l="1"/>
  <c r="H693" i="1"/>
  <c r="J692" i="1"/>
  <c r="H692" i="1"/>
  <c r="I691" i="1"/>
  <c r="J691" i="1" s="1"/>
  <c r="K691" i="1" s="1"/>
  <c r="K697" i="1"/>
  <c r="K686" i="1"/>
  <c r="H686" i="1"/>
  <c r="K684" i="1"/>
  <c r="J684" i="1"/>
  <c r="I684" i="1"/>
  <c r="H684" i="1"/>
  <c r="K682" i="1"/>
  <c r="J682" i="1"/>
  <c r="I682" i="1"/>
  <c r="G682" i="1"/>
  <c r="K680" i="1"/>
  <c r="J680" i="1"/>
  <c r="I680" i="1"/>
  <c r="J709" i="1" l="1"/>
  <c r="K709" i="1" s="1"/>
  <c r="H709" i="1"/>
  <c r="H706" i="1"/>
  <c r="H705" i="1"/>
  <c r="K703" i="1"/>
  <c r="J703" i="1"/>
  <c r="I703" i="1"/>
  <c r="J702" i="1"/>
  <c r="K702" i="1" l="1"/>
  <c r="H240" i="1" l="1"/>
  <c r="K229" i="1" l="1"/>
  <c r="K230" i="1" s="1"/>
  <c r="J229" i="1"/>
  <c r="J230" i="1" s="1"/>
  <c r="I229" i="1"/>
  <c r="I230" i="1" s="1"/>
  <c r="H229" i="1"/>
  <c r="H230" i="1" s="1"/>
  <c r="G229" i="1"/>
  <c r="G230" i="1" s="1"/>
  <c r="H24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<sst xmlns="http://schemas.openxmlformats.org/spreadsheetml/2006/main" count="6474" uniqueCount="2280">
  <si>
    <t>№ п/п</t>
  </si>
  <si>
    <t>Наименование государственной программы</t>
  </si>
  <si>
    <t>Наименование государственной
услуги (работы)</t>
  </si>
  <si>
    <t xml:space="preserve">Коды </t>
  </si>
  <si>
    <t>Наименование показателя</t>
  </si>
  <si>
    <t>Единица
измерения</t>
  </si>
  <si>
    <t>тыс. руб.</t>
  </si>
  <si>
    <t>Объем субсидий на финансовое обеспечение оказания государственных услуг (выполнения работ)</t>
  </si>
  <si>
    <t>2023 год</t>
  </si>
  <si>
    <t>2024 год</t>
  </si>
  <si>
    <t>Обеспечение пожарной безопасности</t>
  </si>
  <si>
    <t>Защита населения и территорий от чрезвычайных ситуаций природного и техногенного характера (за исключением обеспечения безопасности на водных объектах)</t>
  </si>
  <si>
    <t>Мероприятия в сфере гражданской обороны</t>
  </si>
  <si>
    <t>Количество машино-выездов</t>
  </si>
  <si>
    <t>Количество поисковых и аварийно-спасательных работ</t>
  </si>
  <si>
    <t>Департамент по гражданской обороне и пожарной безопасности Забайкальского края</t>
  </si>
  <si>
    <t>Уникальный номер регионального или общероссийского перечня государственных услуг (работ): 842212.Р.24.1.АЭ680003000</t>
  </si>
  <si>
    <t>Код (коды) бюджетной
классификации: 
012 0309 0220119247 611</t>
  </si>
  <si>
    <t>Уникальный номер регионального или общероссийского перечня государственных услуг (работ): 842212.Р.24.1.АЭ700002000</t>
  </si>
  <si>
    <t>Реализация дополнительных профессиональных программ повышения квалификации</t>
  </si>
  <si>
    <t>чел.</t>
  </si>
  <si>
    <t>тыс.руб.</t>
  </si>
  <si>
    <t xml:space="preserve">Техническое сопровождение и эксплуатация, вывод из эксплуатации информационных систем и компонентов информационно-телекоммуникационной инфпаструктуры </t>
  </si>
  <si>
    <t>ед.</t>
  </si>
  <si>
    <t>Объем субсидий на
финансовое обеспечение
оказания государственных
услуг (выполнения работ)</t>
  </si>
  <si>
    <t xml:space="preserve">тыс. руб.
</t>
  </si>
  <si>
    <t>Ведение информационных ресурсов и баз данных</t>
  </si>
  <si>
    <t>час</t>
  </si>
  <si>
    <t>Сбор, анализ и обмен информацией о прогнозируемых и возникших чрезвычайных ситуациях, по своевременному оповещению и информированию населения об угрозе возникновения или о возникновении чрезвычайных ситуаций и принимаемых мерах по обеспечению безопасности населения</t>
  </si>
  <si>
    <t>Экологическое просвещение населения</t>
  </si>
  <si>
    <t>Министерство сельского хозяйства Забайкальского края</t>
  </si>
  <si>
    <t>Количество эколого-простветительских мероприятий</t>
  </si>
  <si>
    <t>Количество экспозиций</t>
  </si>
  <si>
    <t>Количество посетителей</t>
  </si>
  <si>
    <t>Итого по государственной программе"Развитие сельского хозяйства и регулирование рынков сельскхозяйственной продукции, сырья и продовольствия"</t>
  </si>
  <si>
    <t xml:space="preserve">ед.
</t>
  </si>
  <si>
    <t xml:space="preserve">ИТОГО субсидий на оказание государственных услуг
(выполнение работ) по Департаменту по гражданской обороне и пожарной безопасности Забайкальского края
</t>
  </si>
  <si>
    <t>Развитие информационного общества и формирование электронного правительства в Забайкальском крае</t>
  </si>
  <si>
    <t>Осуществление функций Удостоверяющего центра</t>
  </si>
  <si>
    <t>Уникальный номер регионального или общероссийского перечня государственных услуг (работ): 639900.Р.24.1.АЖ470002000</t>
  </si>
  <si>
    <t>Количество выданных ключей электронной подписи</t>
  </si>
  <si>
    <t>100</t>
  </si>
  <si>
    <t>54</t>
  </si>
  <si>
    <t>Код (коды) бюджетной
классификации: 
099 0410 0650114092 611</t>
  </si>
  <si>
    <t>Ведение информационных систем и баз данных</t>
  </si>
  <si>
    <t>Уникальный номер регионального или общероссийского перечня государственных услуг (работ): 620000.Р.24.1.АЖ470002000</t>
  </si>
  <si>
    <t>Количество информационных систем (Развитие)</t>
  </si>
  <si>
    <t>Уникальный номер регионального или общероссийского перечня государственных услуг (работ): 611000.Р.24.1.АЖ470002000</t>
  </si>
  <si>
    <t>Количество компонентов информационно-телекоммуникационной инфраструктуры (Тех. сопровождение)</t>
  </si>
  <si>
    <t>процент</t>
  </si>
  <si>
    <t>гигабайт</t>
  </si>
  <si>
    <t>Итого по государственной программе "Развитие информационного общества и формирование электронного правительства в Забайкальском крае"</t>
  </si>
  <si>
    <t>Доля администраций городских округов и муниципальных районов Забайкальского края, использующих сертифицированные средства защиты информации при подключении к КСПД</t>
  </si>
  <si>
    <t>Количество программно-аппаратных комплексов средств защиты информации</t>
  </si>
  <si>
    <t>Время простоя сервисов Удостоверяющего центра</t>
  </si>
  <si>
    <t>Количество пользователей ИС и самостоятельных баз данных</t>
  </si>
  <si>
    <t>Количество задействованных физических серверов</t>
  </si>
  <si>
    <t>Количество задействованных виртуальных серверов</t>
  </si>
  <si>
    <t>Объем дискового пространства используемого для обеспечения функционирования ИС и самостоятельных БД</t>
  </si>
  <si>
    <t>Количество территориально распределенных узлов КСПД</t>
  </si>
  <si>
    <t>Количество физических, собственных каналов передачи данных</t>
  </si>
  <si>
    <t>Количество сервисов, круглосуточно поддерживаемых в КСПД</t>
  </si>
  <si>
    <t>Уникальный номер регионального или общероссийского перечня государственных услуг (работ):
861000О.99.0.АЕ72АА03000</t>
  </si>
  <si>
    <t>Уникальный номер регионального или общероссийского перечня государственных услуг (работ):
931900.Р.24.1.БА260002000</t>
  </si>
  <si>
    <t>Количество физкультурно-спортивных организаций</t>
  </si>
  <si>
    <t>Уникальный номер регионального или общероссийского перечня государственных услуг (работ):
931900.Р.24.1.БА210002001</t>
  </si>
  <si>
    <t>Количество человек</t>
  </si>
  <si>
    <t>Уникальный номер регионального или общероссийского перечня государственных услуг (работ):
931900.Р.24.1.АД590001000</t>
  </si>
  <si>
    <t>Количество выполненных работ</t>
  </si>
  <si>
    <t>Уникальный номер регионального или общероссийского перечня государственных услуг (работ):
931900О.99.0.БВ27АВ93001</t>
  </si>
  <si>
    <t>Уникальный номер регионального или общероссийского перечня государственных услуг (работ):
931900О.99.0.БВ27АВ79001</t>
  </si>
  <si>
    <t>Уникальный номер регионального или общероссийского перечня государственных услуг (работ):
931900О.99.0.БВ27АВ80001</t>
  </si>
  <si>
    <t>Уникальный номер регионального или общероссийского перечня государственных услуг (работ):
931900О.99.0.БВ27АВ81001</t>
  </si>
  <si>
    <t>Уникальный номер регионального или общероссийского перечня государственных услуг (работ):
931900О.99.0.БВ27АА55001</t>
  </si>
  <si>
    <t>Уникальный номер регионального или общероссийского перечня государственных услуг (работ):
931900О.99.0.БВ27АА56001</t>
  </si>
  <si>
    <t>Уникальный номер регионального или общероссийского перечня государственных услуг (работ):
931900О.99.0.БВ27АА85001</t>
  </si>
  <si>
    <t>Уникальный номер регионального или общероссийского перечня государственных услуг (работ):
931900О.99.0.БВ27АА86001</t>
  </si>
  <si>
    <t>Уникальный номер регионального или общероссийского перечня государственных услуг (работ):
931900О.99.0.БВ27АА87001</t>
  </si>
  <si>
    <t>Уникальный номер регионального или общероссийского перечня государственных услуг (работ):
931900О.99.0.БВ27АБ00001</t>
  </si>
  <si>
    <t>Уникальный номер регионального или общероссийского перечня государственных услуг (работ):
931900О.99.0.БВ27АБ01001</t>
  </si>
  <si>
    <t>Уникальный номер регионального или общероссийского перечня государственных услуг (работ):
931900О.99.0.БВ27АБ02001</t>
  </si>
  <si>
    <t>Уникальный номер регионального или общероссийского перечня государственных услуг (работ):
931900О.99.0.БВ27АБ20001</t>
  </si>
  <si>
    <t>Уникальный номер регионального или общероссийского перечня государственных услуг (работ):
931900О.99.0.БВ27АБ21001</t>
  </si>
  <si>
    <t>Уникальный номер регионального или общероссийского перечня государственных услуг (работ):
931900О.99.0.БВ27АБ95001</t>
  </si>
  <si>
    <t>Уникальный номер регионального или общероссийского перечня государственных услуг (работ):
931900О.99.0.БВ27АБ96001</t>
  </si>
  <si>
    <t>Уникальный номер регионального или общероссийского перечня государственных услуг (работ):
931900О.99.0.БВ27АБ97001</t>
  </si>
  <si>
    <t>Уникальный номер регионального или общероссийского перечня государственных услуг (работ):
931900О.99.0.БВ27АБ98001</t>
  </si>
  <si>
    <t>Уникальный номер регионального или общероссийского перечня государственных услуг (работ):
931900О.99.0.БВ27АВ50001</t>
  </si>
  <si>
    <t>Уникальный номер регионального или общероссийского перечня государственных услуг (работ):
931900О.99.0.БВ27АВ51001</t>
  </si>
  <si>
    <t>Уникальный номер регионального или общероссийского перечня государственных услуг (работ):
931900О.99.0.БВ27АА95001</t>
  </si>
  <si>
    <t>Уникальный номер регионального или общероссийского перечня государственных услуг (работ):
931900О.99.0.БВ28АВ30000</t>
  </si>
  <si>
    <t>Уникальный номер регионального или общероссийского перечня государственных услуг (работ):
931900О.99.0.БВ28АВ31000</t>
  </si>
  <si>
    <t>Уникальный номер регионального или общероссийского перечня государственных услуг (работ):
931900О.99.0.БВ29АБ21001</t>
  </si>
  <si>
    <t>Уникальный номер регионального или общероссийского перечня государственных услуг (работ):
931900О.99.0.БВ29АБ22001</t>
  </si>
  <si>
    <t>Уникальный номер регионального или общероссийского перечня государственных услуг (работ):
931900О.99.0.БВ29АБ23001</t>
  </si>
  <si>
    <t>Уникальный номер регионального или общероссийского перечня государственных услуг (работ):
931900О.99.0.БВ27АА10001</t>
  </si>
  <si>
    <t>Уникальный номер регионального или общероссийского перечня государственных услуг (работ):
931900О.99.0.БВ28АГ45000</t>
  </si>
  <si>
    <t>Уникальный номер регионального или общероссийского перечня государственных услуг (работ):
931900О.99.0.БВ28АГ46000</t>
  </si>
  <si>
    <t>Уникальный номер регионального или общероссийского перечня государственных услуг (работ):
931900О.99.0.БВ28АБ66000</t>
  </si>
  <si>
    <t>Уникальный номер регионального или общероссийского перечня государственных услуг (работ):
931900О.99.0.БВ27АБ80001</t>
  </si>
  <si>
    <t>Уникальный номер регионального или общероссийского перечня государственных услуг (работ):
931900О.99.0.БВ27АБ81001</t>
  </si>
  <si>
    <t>Уникальный номер регионального или общероссийского перечня государственных услуг (работ):
931900О.99.0.БВ27АБ82001</t>
  </si>
  <si>
    <t>Уникальный номер регионального или общероссийского перечня государственных услуг (работ):
931900О.99.0.БВ27АБ83001</t>
  </si>
  <si>
    <t>Уникальный номер регионального или общероссийского перечня государственных услуг (работ):
931900О.99.0.БВ28АБ30000</t>
  </si>
  <si>
    <t>Уникальный номер регионального или общероссийского перечня государственных услуг (работ):
931900О.99.0.БВ28АБ31000</t>
  </si>
  <si>
    <t>Уникальный номер регионального или общероссийского перечня государственных услуг (работ):
931900О.99.0.БВ28АБ32000</t>
  </si>
  <si>
    <t>Уникальный номер регионального или общероссийского перечня государственных услуг (работ):
931900О.99.0.БВ28АГ55000</t>
  </si>
  <si>
    <t>Уникальный номер регионального или общероссийского перечня государственных услуг (работ):
931900О.99.0.БВ28АВ85000</t>
  </si>
  <si>
    <t>Уникальный номер регионального или общероссийского перечня государственных услуг (работ):
931900О.99.0.БВ28АВ86000</t>
  </si>
  <si>
    <t>Уникальный номер регионального или общероссийского перечня государственных услуг (работ):
931900О.99.0.БВ28АВ87000</t>
  </si>
  <si>
    <t>Уникальный номер регионального или общероссийского перечня государственных услуг (работ):
931900О.99.0.БВ28АВ88000</t>
  </si>
  <si>
    <t>Уникальный номер регионального или общероссийского перечня государственных услуг (работ):
931900О.99.0.БВ28АБ42000</t>
  </si>
  <si>
    <t>Уникальный номер регионального или общероссийского перечня государственных услуг (работ):
931900.Р.24.1.БА240002000</t>
  </si>
  <si>
    <t>Количество привлеченных лиц</t>
  </si>
  <si>
    <t>Уникальный номер регионального или общероссийского перечня государственных услуг (работ):
852101О.99.0.ББ28УЭ20000</t>
  </si>
  <si>
    <t>Уникальный номер регионального или общероссийского перечня государственных услуг (работ):
931900.Р.24.1.БА170002000</t>
  </si>
  <si>
    <t>Количество мероприятий</t>
  </si>
  <si>
    <t>Ведение бухгалтерского (бюджетного) учета государственных учреждений, органов государственной власти, государственных органов Забайкальского края</t>
  </si>
  <si>
    <t>Уникальный номер регионального или общероссийского перечня государственных услуг (работ):
692000.Р.24.1.АЧ190002000</t>
  </si>
  <si>
    <t>Количество объектов учета (регистров)</t>
  </si>
  <si>
    <t>Уникальный номер регионального или общероссийского перечня государственных услуг (работ):
692000.Р.24.1.АЧ250003000</t>
  </si>
  <si>
    <t>Уникальный номер регионального или общероссийского перечня государственных услуг (работ):
559019О.99.0.ББ12АА03000</t>
  </si>
  <si>
    <t>Уникальный номер регионального или общероссийского перечня государственных услуг (работ):
560200О.99.0.ББ18АА00000</t>
  </si>
  <si>
    <t>Уникальный номер регионального или общероссийского перечня государственных услуг (работ):
931900.Р.24.1.БА310002000</t>
  </si>
  <si>
    <t>ИТОГО субсидий на оказание государственных услуг
(выполнение работ) по Министерству физической культуры и спорта Забайкальского края</t>
  </si>
  <si>
    <t xml:space="preserve"> Развитие физической культуры и спорта в Забайкальском крае</t>
  </si>
  <si>
    <t>Первичная медико-санитарная помощь</t>
  </si>
  <si>
    <t>Спортивная подготовка по олимпийским видам спорта</t>
  </si>
  <si>
    <t>Содержание детей</t>
  </si>
  <si>
    <t>Предоставление питания</t>
  </si>
  <si>
    <t>Обеспечение доступа к объектам спорта</t>
  </si>
  <si>
    <t>Экономическое развитие</t>
  </si>
  <si>
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
</t>
  </si>
  <si>
    <t>Количество услуг</t>
  </si>
  <si>
    <t>Министерство экономического развития Забайкальского края</t>
  </si>
  <si>
    <t>Сохранение, использование, популяризация и государственная охрана объектов культурного наследия</t>
  </si>
  <si>
    <t>Обеспечение сохранения и использования объектов культурного наследия</t>
  </si>
  <si>
    <t>Количество объектов культурного наследия</t>
  </si>
  <si>
    <t>Государственная служба по охране объектов культурного наследия Забайкальского края</t>
  </si>
  <si>
    <t xml:space="preserve">Социально экономическое развитие Агинского Бурятского округа Забайкальского края </t>
  </si>
  <si>
    <t>Организация и осуществление транспортного обслуживания должностных лиц государственных органов и государственных учреждений</t>
  </si>
  <si>
    <t>Машино-часы работы автомобилей</t>
  </si>
  <si>
    <t>Содержание (эксплуатация) имущества, находящегося в государственной (муниципальной) собственности</t>
  </si>
  <si>
    <t xml:space="preserve">Эксплуатируемая площадь, всего, в т.ч. зданий прилегающей территории </t>
  </si>
  <si>
    <t>тыс. кв.м.</t>
  </si>
  <si>
    <t xml:space="preserve">Ведение бухгалтерского (бюджетного) учета государственных учреждений, органов государственной власти, государственных органовЗабайкальского края </t>
  </si>
  <si>
    <t>Осуществление издательской деятельности</t>
  </si>
  <si>
    <t>Количесто изданий</t>
  </si>
  <si>
    <t>Количество изданий</t>
  </si>
  <si>
    <t>Едениц</t>
  </si>
  <si>
    <t>Развитие образования Забайкальского края на 2014 - 2025 годы</t>
  </si>
  <si>
    <t>Количество человеко-часов</t>
  </si>
  <si>
    <t>чел-час.</t>
  </si>
  <si>
    <t>Реализация дополнительных профессиональных программ повышения квалификации (очно-заочная)</t>
  </si>
  <si>
    <t>Методическое обеспечение образовательной деятельности</t>
  </si>
  <si>
    <t>Организация и проведение общественно значимых мероприятий в сфере образования, науки и молодежной политики</t>
  </si>
  <si>
    <t>Оценка качества образования</t>
  </si>
  <si>
    <t>Реализация дополнительных профессиональных программ профессиональной переподготовки</t>
  </si>
  <si>
    <t>Осуществление издательской деятельности (журналы)</t>
  </si>
  <si>
    <t>Количество номеров</t>
  </si>
  <si>
    <t>Осуществление издательской деятельности (иные печатные издания)</t>
  </si>
  <si>
    <t>Развитие культуры в Забайкальском крае</t>
  </si>
  <si>
    <t>Библиотечное, библиографическое и информационное обслуживание пользователей библиотеки</t>
  </si>
  <si>
    <t>Количество посещений</t>
  </si>
  <si>
    <t>Предоставление консультационных и методических услуг</t>
  </si>
  <si>
    <t>Количество консультаций</t>
  </si>
  <si>
    <t>Библиографическая обработка документов и создание каталогов</t>
  </si>
  <si>
    <t>Количество записей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</si>
  <si>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культуры.</t>
  </si>
  <si>
    <t>Количество объектов</t>
  </si>
  <si>
    <t xml:space="preserve">Административное обеспечение деятельности организации </t>
  </si>
  <si>
    <t>Количество отчетов</t>
  </si>
  <si>
    <t xml:space="preserve">Организация и проведение культурно-массовых мероприятий </t>
  </si>
  <si>
    <t>Публичный показ музейных предметов, музейных коллекций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</si>
  <si>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</si>
  <si>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</si>
  <si>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Создание экспозиции (выставок) муеев, организация выездных выставок</t>
  </si>
  <si>
    <t>Количество эскпозиций</t>
  </si>
  <si>
    <t>Показ концертов и концертных программ (на стационаре)</t>
  </si>
  <si>
    <t>Число зрителей</t>
  </si>
  <si>
    <t>Показ концертов и концертных программ (на выезде)</t>
  </si>
  <si>
    <t>Показ спектакля на стационаре</t>
  </si>
  <si>
    <t>Онлайн показ концертных программ</t>
  </si>
  <si>
    <t>Количество онлайн концертов</t>
  </si>
  <si>
    <t>Создание концертных программ</t>
  </si>
  <si>
    <t>Количество новых постановок</t>
  </si>
  <si>
    <t>Создание спектакля</t>
  </si>
  <si>
    <t>Итого по государственной программе "Развитие культуры Забайкальского края"</t>
  </si>
  <si>
    <t>Развитие физической культуры и спорта в Забайкальском крае</t>
  </si>
  <si>
    <t>Спортивная подготовка по олимпийским видам спорта, бокс, этап начальной подготовки</t>
  </si>
  <si>
    <t>Число лиц, прошедших спортивную подготовку на этапах спортивной подготовки</t>
  </si>
  <si>
    <t>человек</t>
  </si>
  <si>
    <t xml:space="preserve">Спортивная подготовка по олимпийским видам спорта, бокс, тренировочный этап (этап спортивной специализации) </t>
  </si>
  <si>
    <t xml:space="preserve">Спортивная подготовка по олимпийским видам спорта,настольный теннис, тренировочный этап (этап спортивной специализации) </t>
  </si>
  <si>
    <t xml:space="preserve">Спортивная подготовка по олимпийским видам спорта, спортивная борьба,этап начальной подготовки </t>
  </si>
  <si>
    <t xml:space="preserve">Спортивная подготовка по олимпийским видам спорта,спортиваня борьба, тренировочный этап (этап спортивной специализации) </t>
  </si>
  <si>
    <t>Спортивная подготовка по олимпийским видам спорта,спортивная борьба, этап совершенствования спортивного мастерства</t>
  </si>
  <si>
    <t>Спортивная подготовка по олимпийским видам спорта,спортивная борьба, этап высшего  спортивного мастерства</t>
  </si>
  <si>
    <t>Спортивная подготовка по олимпийским видам спорта,стрельба из лука, этап начальной подготовки</t>
  </si>
  <si>
    <t>Спортивная подготовка по олимпийским видам спорта,стрельба из лука, тренировочный этап (этап спортивной специализации)</t>
  </si>
  <si>
    <t>Спортивная подготовка по олимпийским видам спорта,стрельба из лука, этап совершенствования спортивного мастерства</t>
  </si>
  <si>
    <t>Спортивная подготовка по олимпийским видам спорта,стрельба из лука, этап высшего спортивного мастерства</t>
  </si>
  <si>
    <t>Спортивная подготовка по спорту лиц с поражением ОДА,стрельба из лука, этап совершенствования спортивного мастерства</t>
  </si>
  <si>
    <t>Число обучающихся</t>
  </si>
  <si>
    <t xml:space="preserve">Спортивная подготовка по олимпийским видам спорта.Спортивная борьба (Тренировочный этап) </t>
  </si>
  <si>
    <t xml:space="preserve">Спортивная подготовка по олимпийским видам спорта. Спортивная борьба (этап совершенствования спортивного мастерства) </t>
  </si>
  <si>
    <t xml:space="preserve">Спортивная подготовка по олимпийским видам спорта.Спортивная борьба (этап высшего спортивного мастерства) </t>
  </si>
  <si>
    <t xml:space="preserve">Спортивная подготовка по олимпийским видам спорта.Стрельба из лука (тренировочный этап) </t>
  </si>
  <si>
    <t xml:space="preserve">Спортивная подготовка по олимпийским видам спорта. Стрельба из лука (этап совершенствования спортивного мастерства) </t>
  </si>
  <si>
    <t>Спортивная подготовка по неолимпийским видам спорта. Кикбоксинг (этап начальной подготовки)</t>
  </si>
  <si>
    <t>Спортивная подготовка по неолимпийским видам спорта. Кикбоксинг (тренировочный этап)</t>
  </si>
  <si>
    <t>Спортивная подготовка по неолимпийским видам спорта.Кикбоксинг (этап совершенствования спортивного мастерства)</t>
  </si>
  <si>
    <t>Спортивная подготовка по неолимпийским видам спорта. Шахматы (этап начальной подготовки)</t>
  </si>
  <si>
    <t>Спортивная подготовка по неолимпийским видам спорта. Шахматы ( тренировочный этап)</t>
  </si>
  <si>
    <t>Спортивная подготовка по спорту лиц с ПОДА. Стрельба из лука (тренировочный этап)</t>
  </si>
  <si>
    <t>Спортивная подготовка по спорту лиц с поражением опорно- двигательного аппарата (ПОДА).Стрельба из лука (этап совершенствования спортивного мастерства)</t>
  </si>
  <si>
    <t>Организация тренировочного процесса по национальным видам спорта, подг-ка и проведение физкультурных и спорт. мероприятий по нац. видам спорта</t>
  </si>
  <si>
    <t>Предоставление объектов спорта для проведения спортивных мероприятий</t>
  </si>
  <si>
    <t>тыс.руб</t>
  </si>
  <si>
    <t xml:space="preserve">Спортивная подготовка по олимпийским видам спорта.Спортивная борьба (этап начальной подготовки) </t>
  </si>
  <si>
    <t>Спортивная подготовка по спорту глухих</t>
  </si>
  <si>
    <t>Организация спортивной подготовки на спортивно- оздоровительном этапе (бокс)</t>
  </si>
  <si>
    <t>Администрация Агинского Бурятского округа Забайкальского края</t>
  </si>
  <si>
    <t>Уникальный номер регионального или общероссийского перечня государственных услуг (работ):  
910310.Р.24.1.АГ000002000</t>
  </si>
  <si>
    <t>Уникальный номер регионального или общероссийского перечня государственных услуг (работ): 680000.Р.24.1.АЯ030004000</t>
  </si>
  <si>
    <t>Уникальный номер регионального или общероссийского перечня государственных услуг (работ): 692000.Р.24.1.АЧ190002000</t>
  </si>
  <si>
    <t>Уникальный номер регионального или общероссийского перечня государственных услуг (работ): 581900.Р.24.1.АЗ070002000</t>
  </si>
  <si>
    <t>Код (коды) бюджетной
классификации: 
006 0113  2130219902 611</t>
  </si>
  <si>
    <t>Код (коды) бюджетной
классификации: 
006 0801 1520212447 611</t>
  </si>
  <si>
    <t>Код (коды) бюджетной
классификации: 
006 1202 2130298702 611</t>
  </si>
  <si>
    <t>Код (коды) бюджетной
классификации: 
006 1202 2130298702 612</t>
  </si>
  <si>
    <t>Код (коды) бюджетной
классификации: 
006 0705 1470111429 621</t>
  </si>
  <si>
    <t>Уникальный номер регионального или общероссийского перечня государственных услуг (работ): 
804200О.99.0.ББ60АА72001</t>
  </si>
  <si>
    <t>Уникальный номер регионального или общероссийского перечня государственных услуг (работ): 804200О.99.0.ББ60АБ24001</t>
  </si>
  <si>
    <t>Уникальный номер регионального или общероссийского перечня государственных услуг (работ): 
850000.Р.24.1.БВ010002000</t>
  </si>
  <si>
    <t>Уникальный номер регионального или общероссийского перечня государственных услуг (работ): 
841214.Р.24.1.ББ970002000</t>
  </si>
  <si>
    <t>Уникальный номер регионального или общероссийского перечня государственных услуг (работ): 
850000.Р.24.1.БВ020002000</t>
  </si>
  <si>
    <t>Уникальный номер регионального или общероссийского перечня государственных услуг (работ): 
804200О.99.0.ББ59АБ20001</t>
  </si>
  <si>
    <t>Уникальный номер регионального или общероссийского перечня государственных услуг (работ): 
581900.Р.24.1.АЗ080005000</t>
  </si>
  <si>
    <t>Уникальный номер регионального или общероссийского перечня государственных услуг (работ): 
581900.Р.24.1.АЗ040003000</t>
  </si>
  <si>
    <t>шт.</t>
  </si>
  <si>
    <t>Уникальный номер регионального или общероссийского перечня государственных услуг (работ):
910100О.99.0.ББ71АА00000</t>
  </si>
  <si>
    <t>Уникальный номер регионального или общероссийского перечня государственных услуг (работ):
900410.Р.24.1.АЧ690002000</t>
  </si>
  <si>
    <t>Уникальный номер регионального или общероссийского перечня государственных услуг (работ):
900410.Р.24.1.АГ660002000</t>
  </si>
  <si>
    <t>Уникальный номер регионального или общероссийского перечня государственных услуг (работ):
900410.Р.24.1.АГ740003000</t>
  </si>
  <si>
    <t>Уникальный номер регионального или общероссийского перечня государственных услуг (работ):
900410.Р.24.1.АЧ670003000</t>
  </si>
  <si>
    <t>Уникальный номер регионального или общероссийского перечня государственных услуг (работ):
900410.Р.24.1.АГ070003000</t>
  </si>
  <si>
    <t>Уникальный номер регионального или общероссийского перечня государственных услуг (работ):
900410.Р.24.1.АЧ690003000</t>
  </si>
  <si>
    <t>Уникальный номер регионального или общероссийского перечня государственных услуг (работ):
910200О.99.0.ББ69АА00000</t>
  </si>
  <si>
    <t>Уникальный номер регионального или общероссийского перечня государственных услуг (работ):
910200Ф.99.1.АГ61АА00001</t>
  </si>
  <si>
    <t>Уникальный номер регионального или общероссийского перечня государственных услуг (работ):
910000.Р.24.1.АГ050002000</t>
  </si>
  <si>
    <t xml:space="preserve">Уникальный номер регионального или общероссийского перечня государственных услуг (работ):
900000.Р.24.1.АВ650003000        </t>
  </si>
  <si>
    <t>Уникальный номер регионального или общероссийского перечня государственных услуг (работ):
900000.Р.24.1.АВ650003000</t>
  </si>
  <si>
    <t>Уникальный номер регионального или общероссийского перечня государственных услуг (работ):
900212.Р.24.1.АГ590003000</t>
  </si>
  <si>
    <t>Уникальный номер регионального или общероссийского перечня государственных услуг (работ):
900000О.99.0.БИ59АА00000</t>
  </si>
  <si>
    <t>Уникальный номер регионального или общероссийского перечня государственных услуг (работ):
900410.Р.24.1.АВ620003000</t>
  </si>
  <si>
    <t>Уникальный номер регионального или общероссийского перечня государственных услуг (работ):
900410.Р.24.1.АВ610005000</t>
  </si>
  <si>
    <t>Код (коды) бюджетной
классификации:
006 0801 1510212442 611</t>
  </si>
  <si>
    <t>Код (коды) бюджетной
классификации:
006 0801 152021244 611</t>
  </si>
  <si>
    <t>Код (коды) бюджетной
классификации:
006 0801 1510112441 611</t>
  </si>
  <si>
    <t xml:space="preserve">Код (коды) бюджетной
классификации:
006 0801 1510312443 611 </t>
  </si>
  <si>
    <t>Уникальный номер регионального или общероссийского перечня государственных услуг (работ):
926200О.99.0.БВ27АА26005</t>
  </si>
  <si>
    <t>Уникальный номер регионального или общероссийского перечня государственных услуг (работ):
931900О.99.0.БВ27АА26001</t>
  </si>
  <si>
    <t xml:space="preserve">Уникальный номер регионального или общероссийского перечня государственных услуг (работ):
559019О.99.0.БА97АА03000 </t>
  </si>
  <si>
    <t xml:space="preserve">Уникальный номер регионального или общероссийского перечня государственных услуг (работ):
560200О.99.0.ББ03АА00000 </t>
  </si>
  <si>
    <t xml:space="preserve">Уникальный номер регионального или общероссийского перечня государственных услуг (работ):
931900.Р.24.1.БА310002000 </t>
  </si>
  <si>
    <t>Уникальный номер регионального или общероссийского перечня государственных услуг (работ):
926200О.99.0.БВ27АБ82005</t>
  </si>
  <si>
    <t>Уникальный номер регионального или общероссийского перечня государственных услуг (работ):
926200О.99.0.БВ27АБ83005</t>
  </si>
  <si>
    <t>Уникальный номер регионального или общероссийского перечня государственных услуг (работ):
926200О.99.0.БВ27АБ84005</t>
  </si>
  <si>
    <t>Уникальный номер регионального или общероссийского перечня государственных услуг (работ):
926200О.99.0.БВ27АБ97005</t>
  </si>
  <si>
    <t>Уникальный номер регионального или общероссийского перечня государственных услуг (работ):
926200О.99.0.БВ27АБ98005</t>
  </si>
  <si>
    <t>Уникальный номер регионального или общероссийского перечня государственных услуг (работ):
931900О.99.0.БВ28АГ57000</t>
  </si>
  <si>
    <t>Уникальный номер регионального или общероссийского перечня государственных услуг (работ):
931900О.99.0.БВ33АА38001</t>
  </si>
  <si>
    <t>Уникальный номер регионального или общероссийского перечня государственных услуг (работ):
931900.P.24.1.БА240002000 1</t>
  </si>
  <si>
    <t>Код (коды) бюджетной
классификации:
006 1103 1820113482 611</t>
  </si>
  <si>
    <t>Уникальный номер регионального или общероссийского перечня государственных услуг (работ): 
581900.Р.24.1.АЗ070002000</t>
  </si>
  <si>
    <t xml:space="preserve"> Развитие культуры в Забайкальском крае</t>
  </si>
  <si>
    <t>Административное обеспечение деятельности организации</t>
  </si>
  <si>
    <t>Уникальный номер регионального или общероссийского перечня государственных услуг (работ): 900410.Р.24.1.АЧ670003000</t>
  </si>
  <si>
    <t>004 0801 1520212444 611</t>
  </si>
  <si>
    <t>Уникальный номер регионального или общероссийского перечня государственных услуг (работ):   900410.Р.24.1.АГ660003000</t>
  </si>
  <si>
    <t>Код (коды) бюджетной классификации:
004 0801 1510212442 611</t>
  </si>
  <si>
    <t>Уникальный номер регионального или общероссийского перечня государственных услуг (работ):   910000.Р.24.1.АВ940002000</t>
  </si>
  <si>
    <t>Уникальный номер регионального или общероссийского перечня государственных услуг (работ):                   692000.Р.24.1.АЧ190002000</t>
  </si>
  <si>
    <t>Код (коды) бюджетной классификации:
004 0801 1520212444 611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</si>
  <si>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</si>
  <si>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Уникальный номер регионального или общероссийского перечня государственных услуг (работ): 900410.Р.24.1.АГ740004000</t>
  </si>
  <si>
    <t>Организация и проведение культурно-массовых мероприятий</t>
  </si>
  <si>
    <t>Уникальный номер регионального или общероссийского перечня государственных услуг (работ):                                                   900410.Р.24.1.АГ070003000</t>
  </si>
  <si>
    <t xml:space="preserve">Код (коды) бюджетной классификации:
004 0801 1510112441 611                                              </t>
  </si>
  <si>
    <t>004 0801 1510112441 621</t>
  </si>
  <si>
    <t>004 0801 1510312443 621</t>
  </si>
  <si>
    <t xml:space="preserve"> Организация деятельности клубных формирований и формирований самодеятельного народного творчества</t>
  </si>
  <si>
    <t>Уникальный номер регионального или общероссийского перечня государственных услуг (работ):          949916О.99.0.ББ77АА00003</t>
  </si>
  <si>
    <t>Количество клубных формирований</t>
  </si>
  <si>
    <t>Код (коды) бюджетной классификации:
004 0801 1510312443 621</t>
  </si>
  <si>
    <t>Количество номеров
(в бумажном виде)</t>
  </si>
  <si>
    <t>Показ ( организация показа) концертов и концертных программ</t>
  </si>
  <si>
    <t>Уникальный номер регионального или общероссийского перечня государственных услуг (работ): 900000.Р.24.1.АВ650003000</t>
  </si>
  <si>
    <t>Количество работ</t>
  </si>
  <si>
    <t>Код (коды) бюджетной классификации:                            
004 0801 1510312443 611</t>
  </si>
  <si>
    <t xml:space="preserve">Онлаин показ концертных программ </t>
  </si>
  <si>
    <t>МБАЙТ</t>
  </si>
  <si>
    <t>Код (коды) бюджетной классификации:
004 0802 1510412450 621</t>
  </si>
  <si>
    <t xml:space="preserve">Производство и распространиние телепрограмм </t>
  </si>
  <si>
    <t>Количество телепередач</t>
  </si>
  <si>
    <t xml:space="preserve">Показ ( организация показа) спектаклей (тетральных постановок) </t>
  </si>
  <si>
    <t>Показ кинофильмов</t>
  </si>
  <si>
    <t>Уникальный номер регионального или общероссийского перечня государственных услуг (работ): 591400О.99.0.ББ85АА01000</t>
  </si>
  <si>
    <t>Уникальный номер регионального или общероссийского перечня государственных услуг (работ): 
900410.Р.24.1.АЧ690003000</t>
  </si>
  <si>
    <t>Количество консультация</t>
  </si>
  <si>
    <t>Код (коды) бюджетной классификации:                                           
004 0801 1510112441 611</t>
  </si>
  <si>
    <t>Уникальный номер регионального или общероссийского перечня государственных услуг (работ): 910200О.99.0.ББ69АА00000</t>
  </si>
  <si>
    <t>Число посетителей</t>
  </si>
  <si>
    <t>Код (коды) бюджетной классификации:                                        
004 0801 1510112441 611</t>
  </si>
  <si>
    <t>Работа по формированию и учету фондов фильмофонда</t>
  </si>
  <si>
    <t>Уникальный номер регионального или общероссийского перечня государственных услуг (работ):  590000.Р.24.1.АГ650002000</t>
  </si>
  <si>
    <t>Количество фильмов</t>
  </si>
  <si>
    <t xml:space="preserve"> ед.</t>
  </si>
  <si>
    <t>Реализация дополнительных предпрофессиональных программ в области искусств</t>
  </si>
  <si>
    <t>Уникальный номер регионального или общероссийского перечня государственных услуг (работ):    802112О.99.0.ББ55АА24000
802112О.99.0.ББ55АБ36000
802112О.99.0.ББ55АГ04000
802112О.99.0.ББ55АБ92000</t>
  </si>
  <si>
    <t>человеко-час</t>
  </si>
  <si>
    <t>Код (коды) бюджетной классификации:
004 0704 1510512427 611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</si>
  <si>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</si>
  <si>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Численность обучающихся</t>
  </si>
  <si>
    <t>Количество едениц имущества</t>
  </si>
  <si>
    <t>Уникальный номер регионального или общероссийского перечня государственных услуг (работ):                                                   900100О.99.0.ББ68АА01001 900100О.99.0.ББ68АА00001</t>
  </si>
  <si>
    <t>Создание спектаклей</t>
  </si>
  <si>
    <t>Уникальный номер регионального или общероссийского перечня государственных услуг (работ):      900211.Р.24.1.АВ610006000
 900410.Р.24.1.АВ610010000
 900410.Р.24.1.АВ610005000
 900410.Р.24.1.АВ610006000</t>
  </si>
  <si>
    <t xml:space="preserve">Код (коды) бюджетной классификации:  
004 0801 1510312443 611  </t>
  </si>
  <si>
    <t>Создание экспозиций (выставок) музеев, организация выездных выставок</t>
  </si>
  <si>
    <t>Уникальный номер регионального или общероссийского перечня государственных услуг (работ): 
910000.Р.24.1.АГ050002000</t>
  </si>
  <si>
    <t xml:space="preserve"> Код (коды) бюджетной классификации:                                       
004 0801 1510112441 611</t>
  </si>
  <si>
    <t>Уникальный номер регионального или общероссийского перечня государственных услуг (работ): 
900410.Р.24.1.АГ610003000</t>
  </si>
  <si>
    <t>Код (коды) бюджетной классификации:                                         
004 0801 1510112441 611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</si>
  <si>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</si>
  <si>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Итого по государственной программе  "Развитие культуры в Забайкальском крае"</t>
  </si>
  <si>
    <t>ИТОГО субсидий на оказание государственных услуг
(выполнение работ) по Министерству культуры Забайкальского края</t>
  </si>
  <si>
    <t>Министерство культуры Забайкальского края</t>
  </si>
  <si>
    <t>Управление государственной собственностью Забайкальского края</t>
  </si>
  <si>
    <t>Код (коды) бюджетной класификации: 
017 0412 1020214093 611</t>
  </si>
  <si>
    <t xml:space="preserve">Разъяснение результатов определения кадастровой стоимости
</t>
  </si>
  <si>
    <t>Уникальный номер регионального или общероссийского перечня государственных услуг (работ): 
 841112.Р.24.0.АШ670001000</t>
  </si>
  <si>
    <t>Количество поступивших обращений и запросов, в отношении которых представлены разъяснения
(в электронном виде)</t>
  </si>
  <si>
    <t>Уникальный номер регионального или общероссийского перечня государственных услуг (работ):
 841112.Р.24.0.АШ670002000</t>
  </si>
  <si>
    <t>Количество поступивших обращений и запросов, в отношении которых представлены разъяснения
(в бумажном виде)</t>
  </si>
  <si>
    <t xml:space="preserve">Рассмотрение обращений, связанных с наличием ошибок, допущенных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</si>
  <si>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841112.Р.24.0.АШ680001000</t>
  </si>
  <si>
    <t>Количество рассмотренных обращений, запросов, связанных с наличием ошибок, допущенных при определении кадастровой стоимости
(в электронном виде)</t>
  </si>
  <si>
    <t>Уникальный номер регионального или общероссийского перечня государственных услуг (работ):
841112.Р.24.0.АШ680002000</t>
  </si>
  <si>
    <t>Количество рассмотренных обращений, запросов, связанных с наличием ошибок, допущенных при определении кадастровой стоимости
(в бумажном виде)</t>
  </si>
  <si>
    <t xml:space="preserve">Хранение копий документов и материалов, использованных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</si>
  <si>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841112.Р.24.0.АШ690003000</t>
  </si>
  <si>
    <t>Объем хранимых дел (документов)
(в электронном виде)</t>
  </si>
  <si>
    <t>Уникальный номер регионального или общероссийского перечня государственных услуг (работ):
841112.Р.24.0.АШ690004000</t>
  </si>
  <si>
    <t>Объем хранимых дел (документов)
(в бумажном виде)</t>
  </si>
  <si>
    <t>Обеспечение сохранности и учет архивных документов</t>
  </si>
  <si>
    <t>Уникальный номер регионального или общероссийского перечня государственных услуг (работ): 
 910112.Р.24.1.АВ890002000</t>
  </si>
  <si>
    <t>Объем хранимых дел (документов)</t>
  </si>
  <si>
    <t>Оказание информационных услуг на основе архивных документов</t>
  </si>
  <si>
    <t>Количество изготовленных запрашиваемых документов</t>
  </si>
  <si>
    <t>Описание границ муниципальных образований</t>
  </si>
  <si>
    <t>Количество сформированных карт-планов границ муниципального образования</t>
  </si>
  <si>
    <t>-</t>
  </si>
  <si>
    <t>Количество землеустроительных дел, по которым внесены данные в единый государственный реестр недвижимости</t>
  </si>
  <si>
    <t>Проведение обследования объектов недвижимого имущества в целях определения вида фактического использования зданий (сооружений) и помещений, налоговая база которых определяется как кадастровая стоимость имущества</t>
  </si>
  <si>
    <t>Уникальный номер регионального или общероссийского перечня государственных услуг (работ): 
712010.Р.24.1.АШ660002000</t>
  </si>
  <si>
    <t>Количество проведенных экспертиз</t>
  </si>
  <si>
    <t xml:space="preserve"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</t>
  </si>
  <si>
    <t>Количество объектов недвижимости, для которых определена кадастровая стоимость
(в бумажном виде)</t>
  </si>
  <si>
    <t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(в электронном виде)</t>
  </si>
  <si>
    <t>Количество объектов недвижимости, для которых определена кадастровая стоимость
(в электронном виде)</t>
  </si>
  <si>
    <t>Код (коды) бюджетной класификации:
 017 0412 1020214093 611</t>
  </si>
  <si>
    <t xml:space="preserve">Определение кадастровой стоимости объектов недвижимости в соответствии со статьей 14 Федерального закона от 3 июля 2016 года № 237-ФЗ «О государственной кадастровой оценке»
</t>
  </si>
  <si>
    <t>Уникальный номер регионального или общероссийского перечня государственных услуг (работ): 
841112.Р.24.1.АШ660001000</t>
  </si>
  <si>
    <t>Код (коды) бюджетной класификации:
017 0412 1020214093 611</t>
  </si>
  <si>
    <t>Уникальный номер регионального или общероссийского перечня государственных услуг (работ): 
841112.Р.24.1.АШ660002000</t>
  </si>
  <si>
    <t xml:space="preserve">Сбор, обработка, систематизация и накопление информации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</si>
  <si>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841112.Р.24.1.АШ640001000</t>
  </si>
  <si>
    <t>Количество объектов недвижимости, по которым собрана информация
(в бумажном виде)</t>
  </si>
  <si>
    <t>Уникальный номер регионального или общероссийского перечня государственных услуг (работ): 
841112.Р.24.1.АШ640002000</t>
  </si>
  <si>
    <t>Количество объектов недвижимости, по которым собрана информация
(в электронном виде)</t>
  </si>
  <si>
    <t>Библиотечное, библиографическое и информационное обслуживание пользователей бибилиотеки</t>
  </si>
  <si>
    <t>Уникальный номер регионального или общероссийского перечня государственных услуг (работ): 
910000.Р.24.1.АВ940002000</t>
  </si>
  <si>
    <t>Код (коды) бюджетной класификации:
017 0801 1511012445 621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</si>
  <si>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</si>
  <si>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Количество проведенных мероприятий</t>
  </si>
  <si>
    <t>Количество участников мероприятий</t>
  </si>
  <si>
    <t>Организация показа концертов и концертных программ</t>
  </si>
  <si>
    <t>Организация показа спектаклей</t>
  </si>
  <si>
    <t>Создание концертов и концертных программ</t>
  </si>
  <si>
    <t>Уникальный номер регионального или общероссийского перечня государственных услуг (работ):
900211.Р.24.1.АВ620003000</t>
  </si>
  <si>
    <t>Количество новых (капитально-возобновленных) концертов</t>
  </si>
  <si>
    <t>Уникальный номер регионального или общероссийского перечня государственных услуг (работ):
 910000.Р.24.1.АГ050002000</t>
  </si>
  <si>
    <t>Итого по государственной программе «Развитие культуры в Забайкальском крае»</t>
  </si>
  <si>
    <t>Департамент государственного имущества и земельных отношений Забайкальского края</t>
  </si>
  <si>
    <t>1.1.1</t>
  </si>
  <si>
    <t>1.1.2</t>
  </si>
  <si>
    <t xml:space="preserve">2.1.1 </t>
  </si>
  <si>
    <t>2.1.2</t>
  </si>
  <si>
    <t>2.1.3</t>
  </si>
  <si>
    <t>2.1.4</t>
  </si>
  <si>
    <t>3.1.1</t>
  </si>
  <si>
    <t>3.1.2</t>
  </si>
  <si>
    <t>3.1.3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</si>
  <si>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</si>
  <si>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</si>
  <si>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</si>
  <si>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</si>
  <si>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</si>
  <si>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</si>
  <si>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</si>
  <si>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</si>
  <si>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</si>
  <si>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</si>
  <si>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</si>
  <si>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</si>
  <si>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</si>
  <si>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</si>
  <si>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</si>
  <si>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</si>
  <si>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</si>
  <si>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</si>
  <si>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</si>
  <si>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</si>
  <si>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</si>
  <si>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</si>
  <si>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</si>
  <si>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</si>
  <si>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</si>
  <si>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</si>
  <si>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</si>
  <si>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</si>
  <si>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</si>
  <si>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</si>
  <si>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</si>
  <si>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</si>
  <si>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</si>
  <si>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</si>
  <si>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</si>
  <si>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</si>
  <si>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</si>
  <si>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</si>
  <si>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</si>
  <si>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</si>
  <si>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</si>
  <si>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</si>
  <si>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</si>
  <si>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</si>
  <si>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4.1.45</t>
  </si>
  <si>
    <t>4.1.46</t>
  </si>
  <si>
    <t>4.1.47</t>
  </si>
  <si>
    <t>4.1.48</t>
  </si>
  <si>
    <t>4.1.49</t>
  </si>
  <si>
    <t>4.1.50</t>
  </si>
  <si>
    <t>4.1.51</t>
  </si>
  <si>
    <t>4.1.52</t>
  </si>
  <si>
    <t>4.1.53</t>
  </si>
  <si>
    <t>4.1.54</t>
  </si>
  <si>
    <t>4.1.55</t>
  </si>
  <si>
    <t>4.1.56</t>
  </si>
  <si>
    <t>4.1.57</t>
  </si>
  <si>
    <t>4.1.58</t>
  </si>
  <si>
    <t>4.1.59</t>
  </si>
  <si>
    <t>4.1.60</t>
  </si>
  <si>
    <t>4.1.61</t>
  </si>
  <si>
    <t>4.1.62</t>
  </si>
  <si>
    <t>4.1.63</t>
  </si>
  <si>
    <t>4.1.64</t>
  </si>
  <si>
    <t>4.1.65</t>
  </si>
  <si>
    <t>4.1.66</t>
  </si>
  <si>
    <t>4.1.67</t>
  </si>
  <si>
    <t>4.1.68</t>
  </si>
  <si>
    <t>4.1.69</t>
  </si>
  <si>
    <t>4.1.70</t>
  </si>
  <si>
    <t>4.1.71</t>
  </si>
  <si>
    <t>4.1.72</t>
  </si>
  <si>
    <t>4.1.73</t>
  </si>
  <si>
    <t>4.1.74</t>
  </si>
  <si>
    <t>4.1.75</t>
  </si>
  <si>
    <t>4.1.76</t>
  </si>
  <si>
    <t>4.1.77</t>
  </si>
  <si>
    <t>4.1.78</t>
  </si>
  <si>
    <t>4.1.79</t>
  </si>
  <si>
    <t>4.1.80</t>
  </si>
  <si>
    <t>4.1.81</t>
  </si>
  <si>
    <t>5.1.1</t>
  </si>
  <si>
    <t>6.1.1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</si>
  <si>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</si>
  <si>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</si>
  <si>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</si>
  <si>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</si>
  <si>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</si>
  <si>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</si>
  <si>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</si>
  <si>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</si>
  <si>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</si>
  <si>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</si>
  <si>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</si>
  <si>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</si>
  <si>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</si>
  <si>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</si>
  <si>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</si>
  <si>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</si>
  <si>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</si>
  <si>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</si>
  <si>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</si>
  <si>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</si>
  <si>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</si>
  <si>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</si>
  <si>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7.3.10</t>
  </si>
  <si>
    <t>7.3.11</t>
  </si>
  <si>
    <t>7.3.12</t>
  </si>
  <si>
    <t>7.3.13</t>
  </si>
  <si>
    <t>7.3.14</t>
  </si>
  <si>
    <t>7.3.15</t>
  </si>
  <si>
    <t>7.3.16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</si>
  <si>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</si>
  <si>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</si>
  <si>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</si>
  <si>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</si>
  <si>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</si>
  <si>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</si>
  <si>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</si>
  <si>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</si>
  <si>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</si>
  <si>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7.4.10</t>
  </si>
  <si>
    <t>7.4.11</t>
  </si>
  <si>
    <t>7.4.12</t>
  </si>
  <si>
    <t>7.4.13</t>
  </si>
  <si>
    <t>7.4.14</t>
  </si>
  <si>
    <t>7.4.15</t>
  </si>
  <si>
    <t>7.4.16</t>
  </si>
  <si>
    <t>7.4.17</t>
  </si>
  <si>
    <t>7.4.18</t>
  </si>
  <si>
    <t>7.4.19</t>
  </si>
  <si>
    <t>7.4.20</t>
  </si>
  <si>
    <t>7.4.21</t>
  </si>
  <si>
    <t>7.4.22</t>
  </si>
  <si>
    <t>7.4.23</t>
  </si>
  <si>
    <t>7.4.24</t>
  </si>
  <si>
    <t>7.4.25</t>
  </si>
  <si>
    <t>7.4.26</t>
  </si>
  <si>
    <t>7.4.27</t>
  </si>
  <si>
    <t>7.4.28</t>
  </si>
  <si>
    <t>7.4.29</t>
  </si>
  <si>
    <t>7.4.30</t>
  </si>
  <si>
    <t>7.4.31</t>
  </si>
  <si>
    <t>7.4.32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</si>
  <si>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</si>
  <si>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</si>
  <si>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</si>
  <si>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</si>
  <si>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</si>
  <si>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</si>
  <si>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</si>
  <si>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</si>
  <si>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</si>
  <si>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</si>
  <si>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</si>
  <si>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</si>
  <si>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</si>
  <si>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</si>
  <si>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</si>
  <si>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</si>
  <si>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</si>
  <si>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</si>
  <si>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</si>
  <si>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</si>
  <si>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</si>
  <si>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</si>
  <si>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</si>
  <si>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</si>
  <si>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</si>
  <si>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</si>
  <si>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</si>
  <si>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</si>
  <si>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</si>
  <si>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</si>
  <si>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</si>
  <si>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</si>
  <si>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</si>
  <si>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</si>
  <si>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</si>
  <si>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</si>
  <si>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</si>
  <si>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</si>
  <si>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</si>
  <si>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</si>
  <si>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</si>
  <si>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</si>
  <si>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</si>
  <si>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</si>
  <si>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</si>
  <si>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</si>
  <si>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</si>
  <si>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</si>
  <si>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</si>
  <si>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Уникальный номер регионального или общероссийского перечня государственных услуг (работ): 900000О.99.0.БИ58АА00000</t>
  </si>
  <si>
    <t>Налоги</t>
  </si>
  <si>
    <t>Х</t>
  </si>
  <si>
    <t>Министерство природных ресурсов Забайкальского края</t>
  </si>
  <si>
    <t xml:space="preserve"> Развитие лесного хозяйства Забайкальского края</t>
  </si>
  <si>
    <t>Уникальный номер регионального или общероссийского перечня государственных услуг (работ):  024010.Р.24.1.АВ280006001</t>
  </si>
  <si>
    <t xml:space="preserve"> км.</t>
  </si>
  <si>
    <t>Код (коды) бюджетной
классификации: 
046 0407 0910151299 621</t>
  </si>
  <si>
    <t>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</si>
  <si>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024010.Р.24.1.АВ280007001</t>
  </si>
  <si>
    <t>Код (коды) бюджетной
классификации:
046 0407 0910151299 621</t>
  </si>
  <si>
    <t xml:space="preserve">Предупреждение возникновения и распространения лесных пожаров, а также их тушение, включая территорию ООПТ
</t>
  </si>
  <si>
    <t>Уникальный номер регионального или общероссийского перечня государственных услуг (работ): 024010.Р.24.1.АВ280024002</t>
  </si>
  <si>
    <t xml:space="preserve"> км. </t>
  </si>
  <si>
    <t>Предупреждение возникновения и распространения лесных пожаров, включая территорию ООПТ</t>
  </si>
  <si>
    <t>Уникальный номер регионального или общероссийского перечня государственных услуг (работ): 024010.Р.24.1.АВ280016001</t>
  </si>
  <si>
    <t>км.</t>
  </si>
  <si>
    <t>Уникальный номер регионального или общероссийского перечня государственных услуг (работ): 024010.Р.24.1.АВ280030001</t>
  </si>
  <si>
    <t>Уникальный номер регионального или общероссийского перечня государственных услуг (работ):  024010.Р.24.1.АВ280008001</t>
  </si>
  <si>
    <t xml:space="preserve">Предупреждение возникновения и распространения лесных пожаров, включая территорию ООПТ
</t>
  </si>
  <si>
    <t xml:space="preserve"> га.</t>
  </si>
  <si>
    <t>Код (коды) бюджетной
классификации:
046 0407 0910151299 611</t>
  </si>
  <si>
    <t>046 0407 0910151299 621</t>
  </si>
  <si>
    <t>Предупреждение возникновения и распространения лесных пожаров, а также их тушение, включая особо охраняемую природную территорию</t>
  </si>
  <si>
    <t>Уникальный номер регионального или общероссийского перечня государственных услуг (работ): 024010.Р.24.1.АВ280021002</t>
  </si>
  <si>
    <t xml:space="preserve">Предупреждение возникновения и распространения лесных пожаров, а также их тушение, включая территорию ООПТ </t>
  </si>
  <si>
    <t>Уникальный номер регионального или общероссийского перечня государственных услуг (работ): 024010.Р.24.1.АВ280022002</t>
  </si>
  <si>
    <t>Уникальный номер регионального или общероссийского перечня государственных услуг (работ): 024010.Р.24.1.АВ280038000</t>
  </si>
  <si>
    <t>м.кв.</t>
  </si>
  <si>
    <t>Уникальный номер регионального или общероссийского перечня государственных услуг (работ): 024010.Р.24.1.АВ280041001</t>
  </si>
  <si>
    <t>Уникальный номер регионального или общероссийского перечня государственных услуг (работ): 024010.Р.24.1.АВ280023002</t>
  </si>
  <si>
    <t>Осуществление мероприятий в области использования лесов, включая организацию и развитие туризма и отдыха в лесах</t>
  </si>
  <si>
    <t>Уникальный номер регионального или общероссийского перечня государственных услуг (работ):  024010.Р.24.1.АБ770002000</t>
  </si>
  <si>
    <t>Уникальный номер регионального или общероссийского перечня государственных услуг (работ):  024010.Р.24.1.АВ280034001</t>
  </si>
  <si>
    <t>Уникальный номер регионального или общероссийского перечня государственных услуг (работ): 024010.Р.24.1.АВ280042001</t>
  </si>
  <si>
    <t>Уникальный номер регионального или общероссийского перечня государственных услуг (работ): и 024010.Р.24.1.АВ280042001</t>
  </si>
  <si>
    <t xml:space="preserve">Тушение лесных пожаров </t>
  </si>
  <si>
    <t>Уникальный номер регионального или общероссийского перечня государственных услуг (работ): 024010.Р.24.1.АВ330007000</t>
  </si>
  <si>
    <t xml:space="preserve">га. </t>
  </si>
  <si>
    <t>046 0407 091015129F 611</t>
  </si>
  <si>
    <t xml:space="preserve">
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</si>
  <si>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
024010.Р.24.1.АВ280009001</t>
  </si>
  <si>
    <t>Код (коды) бюджетной
классификации
046 0407 0910151299 621</t>
  </si>
  <si>
    <t>га</t>
  </si>
  <si>
    <t>Код (коды) бюджетной
классификации
046 0407 0910151299 611</t>
  </si>
  <si>
    <t>046 0407 0930217199 611</t>
  </si>
  <si>
    <t>Предотвращение распространения на земли, на которых расположены леса, природных пожаров (степных, торфяных и иных) и пожаров, возникших в результате незаконного выжигания сухой растительности и ее остатков</t>
  </si>
  <si>
    <t>Уникальный номер регионального или общероссийского перечня государственных услуг (работ): 
024010.Р.24.1.АВ280025001</t>
  </si>
  <si>
    <t xml:space="preserve"> га</t>
  </si>
  <si>
    <t>Код (коды) бюджетной
классификации:
046 0407 0910517199 621</t>
  </si>
  <si>
    <t>Профилактика возникновения очагов вредных организмов</t>
  </si>
  <si>
    <t>Уникальный номер регионального или общероссийского перечня государственных услуг (работ): 
024010.Р.24.1.АВ300003000</t>
  </si>
  <si>
    <t>Код (коды) бюджетной
классификации:
046 0407 0910251299 621</t>
  </si>
  <si>
    <t>Уникальный номер регионального или общероссийского перечня государственных услуг (работ):
024010.Р.24.1.АВ300003000</t>
  </si>
  <si>
    <t>046 0407 0910219299 621</t>
  </si>
  <si>
    <t>Профилактика возникновения, локализации и ликвидации очагов вредных организмов</t>
  </si>
  <si>
    <t>Уникальный номер регионального или общероссийского перечня государственных услуг (работ): 
024010.Р.24.1.АВ340005001</t>
  </si>
  <si>
    <t xml:space="preserve">га/куб.м. </t>
  </si>
  <si>
    <t>Уникальный номер регионального или общероссийского перечня государственных услуг (работ): 
024010.Р.24.1.АВ340006001</t>
  </si>
  <si>
    <t>046 0407 0910319299 621</t>
  </si>
  <si>
    <t>Уникальный номер регионального или общероссийского перечня государственных услуг (работ):
024010.Р.24.1.АВ340007001</t>
  </si>
  <si>
    <t>га /м.куб.</t>
  </si>
  <si>
    <t>Код (коды) бюджетной
классификации:
046 0407 0910451299 621</t>
  </si>
  <si>
    <t>Выполнение работ по отводу лесосек</t>
  </si>
  <si>
    <t>Уникальный номер регионального или общероссийского перечня государственных услуг (работ): 
024010.Р.24.1.АБ760009000</t>
  </si>
  <si>
    <t>Уникальный номер регионального или общероссийского перечня государственных услуг (работ): 
024010.Р.24.1.АБ760008000</t>
  </si>
  <si>
    <t>046 0407 0910419299 621</t>
  </si>
  <si>
    <t>Уникальный номер регионального или общероссийского перечня государственных услуг (работ): 
024010.Р.24.1.АБ760011001</t>
  </si>
  <si>
    <t>Уникальный номер регионального или общероссийского перечня государственных услуг (работ): 
024010.Р.24.1.АБ760012001</t>
  </si>
  <si>
    <t>Уникальный номер регионального или общероссийского перечня государственных услуг (работ): 
024010.Р.24.1.АБ760010001</t>
  </si>
  <si>
    <t>Проведение ухода за лесами</t>
  </si>
  <si>
    <t>Уникальный номер регионального или общероссийского перечня государственных услуг (работ): 
024010.Р.24.1.АБ740016001</t>
  </si>
  <si>
    <t xml:space="preserve"> га./куб.м.</t>
  </si>
  <si>
    <t>Уникальный номер регионального или общероссийского перечня государственных услуг (работ): 
024010.Р.24.1.АБ740013001</t>
  </si>
  <si>
    <t>Уникальный номер регионального или общероссийского перечня государственных услуг (работ): 
024010.Р.24.1.АБ740014001</t>
  </si>
  <si>
    <t>Итого по государственной программе "Развитие лесного хозяйства Забайкальского края"</t>
  </si>
  <si>
    <t>Охрана окружающей среды</t>
  </si>
  <si>
    <t>Уникальный номер регионального или общероссийского перечня государственных услуг (работ): 
024010.Р.24.1.АВ340012001</t>
  </si>
  <si>
    <t>Код (коды) бюджетной
классификации:
046 0605 0840217337 611</t>
  </si>
  <si>
    <t>Уникальный номер регионального или общероссийского перечня государственных услуг (работ): 
024010.Р.24.1.АВ280042001</t>
  </si>
  <si>
    <t>Уникальный номер регионального или общероссийского перечня государственных услуг (работ): 
024010.Р.24.1.АВ280027001</t>
  </si>
  <si>
    <t>Организация и проведение работ по учёту,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</t>
  </si>
  <si>
    <t>Уникальный номер регионального или общероссийского перечня государственных услуг (работ): 
721100.Р.24.1.АА740002000</t>
  </si>
  <si>
    <t>Площадь охотничьих угодий, охваченная работами</t>
  </si>
  <si>
    <t>Количество видов</t>
  </si>
  <si>
    <t>Количество учетных работ</t>
  </si>
  <si>
    <t>Сохранение природных комплексов, уникальных и эталонных природных участков и объектов</t>
  </si>
  <si>
    <t>Уникальный номер регионального или общероссийского перечня государственных услуг (работ): 
910400.Р.24.1.АВ140005000</t>
  </si>
  <si>
    <t>Уникальный номер регионального или общероссийского перечня государственных услуг (работ): 
910400.Р.24.1.АВ140007000</t>
  </si>
  <si>
    <t>тонн</t>
  </si>
  <si>
    <t>Код (коды) бюджетной
классификации:
0406 0605 0840217337 611</t>
  </si>
  <si>
    <t>Уникальный номер регионального или общероссийского перечня государственных услуг (работ): 910400.Р.24.1.АВ140007000</t>
  </si>
  <si>
    <t>Уникальный номер регионального или общероссийского перечня государственных услуг (работ): 
910400.Р.24.1.АВ160004000</t>
  </si>
  <si>
    <t>Код (коды) бюджетной
классификации
046 0605 0840217337 611</t>
  </si>
  <si>
    <t>Уникальный номер регионального или общероссийского перечня государственных услуг (работ): 
910400.Р.24.1.АВ160003000</t>
  </si>
  <si>
    <t>Количество выступлений в СМИ
(проведение эколого-просветительских мероприятий на территории ООПТ и иных природных территориях, пропаганда экологических знаний)</t>
  </si>
  <si>
    <t>Создание условий для регулируемого туризма и отдыха</t>
  </si>
  <si>
    <t>Уникальный номер регионального или общероссийского перечня государственных услуг (работ): 
910412.Р.24.1.АВ170004000</t>
  </si>
  <si>
    <t>Количество объектов
(рекреационное обустройство ООПТ, создание и обустройство экологических троп и маршрутов)</t>
  </si>
  <si>
    <t>Количество привлеченных пользователей</t>
  </si>
  <si>
    <t xml:space="preserve">Протяженность экологических троп и туристических маршрутов
(рекреационное обустройство ООПТ, создание и обустройство экологических троп и маршрутов) </t>
  </si>
  <si>
    <t xml:space="preserve">Количество проведенных экскурсий </t>
  </si>
  <si>
    <t>Уникальный номер регионального или общероссийского перечня государственных услуг (работ): 
910412.Р.24.1.АВ170002000</t>
  </si>
  <si>
    <t xml:space="preserve"> чел.</t>
  </si>
  <si>
    <t xml:space="preserve">Организация и проведение работ по учету,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
</t>
  </si>
  <si>
    <t>Уникальный номер регионального или общероссийского перечня государственных услуг (работ): 
024010.Р.24.1.АВ300004000</t>
  </si>
  <si>
    <t>Объем выкладываемых кормов</t>
  </si>
  <si>
    <t xml:space="preserve"> м3</t>
  </si>
  <si>
    <t>Площадь, охваченная мероприятиями
(биотехнические мероприятия, обеспечение соблюдения режима особо охраняемых природных территорий регионального значения)</t>
  </si>
  <si>
    <t>Количество выступлений в СМИ</t>
  </si>
  <si>
    <t>Количество публикаций</t>
  </si>
  <si>
    <t>Обеспечение проведения мероприятий по сохранению объектов животного мира, включая редких и находящихся под угрозой исчезновения, и среды их обитания</t>
  </si>
  <si>
    <t>Уникальный номер регионального или общероссийского перечня государственных услуг (работ): 
910400.Р.24.1.АВ210002000</t>
  </si>
  <si>
    <t>Количество рейдовых выездов
(проведение мероприятий по охране животного мира и среды его обитания на особо охраняемых природных территориях)</t>
  </si>
  <si>
    <t>Уникальный номер регионального или общероссийского перечня государственных услуг (работ): 
024010.Р.24.1.АВ280034001</t>
  </si>
  <si>
    <t>Уникальный номер регионального или общероссийского перечня государственных услуг (работ): 
910412.Р.24.1.АВ170003000</t>
  </si>
  <si>
    <t>Количество интернет сайтов</t>
  </si>
  <si>
    <t>Уникальный номер регионального или общероссийского перечня государственных услуг (работ):
631111.Р.24.1.АЖ460001000</t>
  </si>
  <si>
    <t>Осуществление мер по предотвращению негативного воздействия на окружающую среду, включая атмосферный воздух, поверхностные, подземные и питьевую воды, почву</t>
  </si>
  <si>
    <t>Организация мероприятий по предотвращению негативного воздействия на окружающую среду</t>
  </si>
  <si>
    <t>Уникальный номер регионального или общероссийского перечня государственных услуг (работ):
749019.Р.24.1.АВ270004000</t>
  </si>
  <si>
    <t>Уникальный номер регионального или общероссийского перечня государственных услуг (работ): 
749019.Р.24.1.АВ270004000</t>
  </si>
  <si>
    <t>Объем субсидий на
финансовое обеспечение
оказания государственных
услуг (выполнения работ</t>
  </si>
  <si>
    <t xml:space="preserve">Эксплуатация гидротехнических сооружений (далее-ГТС), находящихся в собственности Забайкальского края </t>
  </si>
  <si>
    <t>Уникальный номер регионального или общероссийского перечня государственных услуг (работ): 
024010.Р.24.1.АБ680001000</t>
  </si>
  <si>
    <t>Эксплуатация ГТС</t>
  </si>
  <si>
    <t>Ведение государственного мониторинга водных объектов</t>
  </si>
  <si>
    <t>Уникальный номер регионального или общероссийского перечня государственных услуг (работ): 
24010.Р.24.1.АБ910001000</t>
  </si>
  <si>
    <t>Работы по обеспечению мониторинга</t>
  </si>
  <si>
    <t>Итого по государственной программе "Охрана окружающей среды"</t>
  </si>
  <si>
    <t>ИТОГО субсидий на оказание государственных услуг
(выполнение работ)по Министерству природных ресурсов Забайкальского края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</si>
  <si>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</si>
  <si>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</si>
  <si>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</si>
  <si>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</si>
  <si>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</si>
  <si>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</si>
  <si>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</si>
  <si>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</si>
  <si>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</si>
  <si>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</si>
  <si>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</si>
  <si>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</si>
  <si>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</si>
  <si>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</si>
  <si>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</si>
  <si>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</si>
  <si>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</si>
  <si>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</si>
  <si>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</si>
  <si>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</si>
  <si>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</si>
  <si>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</si>
  <si>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10.1.23</t>
  </si>
  <si>
    <t>10.1.24</t>
  </si>
  <si>
    <t>10.1.25</t>
  </si>
  <si>
    <t>10.1.26</t>
  </si>
  <si>
    <t>10.1.27</t>
  </si>
  <si>
    <t>10.1.28</t>
  </si>
  <si>
    <t>10.1.29</t>
  </si>
  <si>
    <t>10.1.30</t>
  </si>
  <si>
    <t>10.1.31</t>
  </si>
  <si>
    <t>10.1.32</t>
  </si>
  <si>
    <t>10.1.33</t>
  </si>
  <si>
    <t>10.1.34</t>
  </si>
  <si>
    <t>10.1.35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</si>
  <si>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</si>
  <si>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</si>
  <si>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</si>
  <si>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</si>
  <si>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</si>
  <si>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</si>
  <si>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</si>
  <si>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</si>
  <si>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</si>
  <si>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</si>
  <si>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</si>
  <si>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</si>
  <si>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</si>
  <si>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10.2.14</t>
  </si>
  <si>
    <t>10.2.15</t>
  </si>
  <si>
    <t>10.2.16</t>
  </si>
  <si>
    <t>10.2.17</t>
  </si>
  <si>
    <t>10.2.18</t>
  </si>
  <si>
    <t>10.2.19</t>
  </si>
  <si>
    <t>10.2.20</t>
  </si>
  <si>
    <t>10.2.21</t>
  </si>
  <si>
    <t>10.2.22</t>
  </si>
  <si>
    <t>10.2.23</t>
  </si>
  <si>
    <t>10.2.24</t>
  </si>
  <si>
    <t>10.2.25</t>
  </si>
  <si>
    <t>10.2.26</t>
  </si>
  <si>
    <t>10.2.27</t>
  </si>
  <si>
    <t>10.2.28</t>
  </si>
  <si>
    <t>10.2.29</t>
  </si>
  <si>
    <t>10.2.30</t>
  </si>
  <si>
    <t>10.2.31</t>
  </si>
  <si>
    <t>10.2.32</t>
  </si>
  <si>
    <t>10.2.33</t>
  </si>
  <si>
    <t>10.2.34</t>
  </si>
  <si>
    <t>10.2.35</t>
  </si>
  <si>
    <t>10.2.36</t>
  </si>
  <si>
    <t>10.2.37</t>
  </si>
  <si>
    <t>Министерство образования  и науки Забайкальского края</t>
  </si>
  <si>
    <t>Реализация дополнительных общеразвивающих программ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</si>
  <si>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</si>
  <si>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</si>
  <si>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Ведение бухгалтерского учета бюджетными учреждениями, формирование регистров бухгалтерского учета</t>
  </si>
  <si>
    <t>Уникальный номер регионального или общероссийского перечня государственных услуг (работ):
841129.Р.24.1.00000001000</t>
  </si>
  <si>
    <t>Уникальный номер регионального или общероссийского перечня государственных услуг (работ):
932900.Р.24.1.АЗ370002001</t>
  </si>
  <si>
    <t>Объем выкладываемых кормов
(проведение подкормочных мероприятий на территории)</t>
  </si>
  <si>
    <t>Социальная поддержка граждан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</si>
  <si>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</si>
  <si>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Уникальный номер регионального или общероссийского перечня государственных услуг (работ):  853100О.99.0.АЭ09АА00000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</si>
  <si>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</si>
  <si>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 xml:space="preserve"> Уникальный номер регионального или общероссийского перечня государственных услуг (работ):  853100О.99.0.БА59АА02000</t>
  </si>
  <si>
    <t>Уникальный номер регионального или общероссийского перечня государственных услуг (работ):  
880000О.99.0.АЭ22АА17000</t>
  </si>
  <si>
    <t>Уникальный номер регионального или общероссийского перечня государственных услуг (работ):  
880000О.99.0.АЭ27АА44000</t>
  </si>
  <si>
    <t>Уникальный номер регионального или общероссийского перечня государственных услуг (работ):  
870000О.99.0.АЭ25АА00000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</si>
  <si>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</si>
  <si>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Уникальный номер регионального или общероссийского перечня государственных услуг (работ):  
853100О.99.0.БА60АА00000</t>
  </si>
  <si>
    <t>чел</t>
  </si>
  <si>
    <t>Заключение договоров найма специализированного жилого помещения</t>
  </si>
  <si>
    <t>Уникальный номер регионального или общероссийского перечня государственных услуг (работ):  
680000О.99.0.АЮ53АА00002</t>
  </si>
  <si>
    <t xml:space="preserve"> Уникальный номер регионального или общероссийского перечня государственных услуг (работ):  692000.Р.24.1.АЧ190004000</t>
  </si>
  <si>
    <t>Формирование финансовой (бухгалтерской) отчетности бюджетных и автономных учреждений</t>
  </si>
  <si>
    <t>Уникальный номер регионального или общероссийского перечня государственных услуг (работ):  692000.Р.24.1.АЧ240003000</t>
  </si>
  <si>
    <t>Итого по государственной программе"Социальная поддержка граждан"</t>
  </si>
  <si>
    <t xml:space="preserve">ИТОГО субсидий на оказание государственных услуг
(выполнение работ) по Министерству труда и социальной поддержки граждан Забайкальского края
</t>
  </si>
  <si>
    <t>Министерство здравоохранения Забайкальского края</t>
  </si>
  <si>
    <t>Развитие здравоохранения Забайкальского края</t>
  </si>
  <si>
    <t>Уникальный номер регионального или общероссийского перечня государственных услуг (работ): 
860000О.99.0.АД57АА46002</t>
  </si>
  <si>
    <t>Число посещений</t>
  </si>
  <si>
    <t>условная единица</t>
  </si>
  <si>
    <t>Число обращений</t>
  </si>
  <si>
    <t xml:space="preserve">003 0901 1620913470 611     </t>
  </si>
  <si>
    <t>003 0901 1620913470 621</t>
  </si>
  <si>
    <t>Уникальный номер регионального или общероссийского перечня государственных услуг (работ): 
860000О.99.0.АД57АА43003</t>
  </si>
  <si>
    <t>003 0901 1610413470 621</t>
  </si>
  <si>
    <t>003 0902 1610413471 611</t>
  </si>
  <si>
    <t>003 0901 1620913470 611</t>
  </si>
  <si>
    <t>Уникальный номер регионального или общероссийского перечня государственных услуг (работ): 
860000О.99.0.АД57АА34003</t>
  </si>
  <si>
    <t>Уникальный номер регионального или общероссийского перечня государственных услуг (работ): 
860000О.99.0.АД57АА49002</t>
  </si>
  <si>
    <t>003 0901 1620113470 611</t>
  </si>
  <si>
    <t>Уникальный номер регионального или общероссийского перечня государственных услуг (работ): 
860000О.99.0.АД57АА17003</t>
  </si>
  <si>
    <t>Уникальный номер регионального или общероссийского перечня государственных услуг (работ): 
860000О.99.0.АД57АА26004</t>
  </si>
  <si>
    <t>Уникальный номер регионального или общероссийского перечня государственных услуг (работ): 
860000О.99.0.АД59АА06001</t>
  </si>
  <si>
    <t>Случаев госпитализации</t>
  </si>
  <si>
    <t>Уникальный номер регионального или общероссийского перечня государственных услуг (работ): 
860000О.99.0.АД59АА00001</t>
  </si>
  <si>
    <t>Уникальный номер регионального или общероссийского перечня государственных услуг (работ): 
860000О.99.0.АД59АА04001</t>
  </si>
  <si>
    <t>Уникальный номер регионального или общероссийского перечня государственных услуг (работ): 
860000О.99.0.АД59АА02001</t>
  </si>
  <si>
    <t>003 0901 1620313470 621</t>
  </si>
  <si>
    <t>Уникальный номер регионального или общероссийского перечня государственных услуг (работ):
860000О.99.0.АД59АА05002</t>
  </si>
  <si>
    <t>Случаев лечения</t>
  </si>
  <si>
    <t>Уникальный номер регионального или общероссийского перечня государственных услуг (работ):
860000О.99.0.АД59АА07002</t>
  </si>
  <si>
    <t>Уникальный номер регионального или общероссийского перечня государственных услуг (работ):
860000О.99.0.АД59АА01002</t>
  </si>
  <si>
    <t>Уникальный номер регионального или общероссийского перечня государственных услуг (работ):
860000О.99.0.АД59АА03002</t>
  </si>
  <si>
    <t>Уникальный номер регионального или общероссийского перечня государственных услуг (работ):
860000О.99.0.АД61АА02001</t>
  </si>
  <si>
    <t>Число пациентов</t>
  </si>
  <si>
    <t>003 0904 1620713470 611</t>
  </si>
  <si>
    <t>Уникальный номер регионального или общероссийского перечня государственных услуг (работ):
860000О.99.0.АД61АА05001</t>
  </si>
  <si>
    <t>Количество вызовов</t>
  </si>
  <si>
    <t>Уникальный номер регионального или общероссийского перечня государственных услуг (работ):
860000О.99.0.Б368АА04000</t>
  </si>
  <si>
    <t>Количество койко-дней</t>
  </si>
  <si>
    <t>003 0901 1621313470 611</t>
  </si>
  <si>
    <t>Уникальный номер регионального или общероссийского перечня государственных услуг (работ):
804200О.99.0.ББ60АА72001</t>
  </si>
  <si>
    <t>Уникальный номер регионального или общероссийского перечня государственных услуг (работ):
852101О.99.0.ББ28ПИ61000</t>
  </si>
  <si>
    <t>Уникальный номер регионального или общероссийского перечня государственных услуг (работ):
852101О.99.0.ББ28ОО58000</t>
  </si>
  <si>
    <t>Код (коды) бюджетной
классификации: 
003 0704 1660413427 611</t>
  </si>
  <si>
    <t>Уникальный номер регионального или общероссийского перечня государственных услуг (работ):
852101О.99.0.ББ28ОР68000</t>
  </si>
  <si>
    <t>Код (коды) бюджетной классификации:
003 0704 1660413427 611</t>
  </si>
  <si>
    <t>Уникальный номер регионального или общероссийского перечня государственных услуг (работ):
852101О.99.0.ББ28ПЗ51000</t>
  </si>
  <si>
    <t>Уникальный номер регионального или общероссийского перечня государственных услуг (работ):
852101О.99.0.ББ28ОЭ11000</t>
  </si>
  <si>
    <t>Уникальный номер регионального или общероссийского перечня государственных услуг (работ):
852101О.99.0.ББ28ПГ52000</t>
  </si>
  <si>
    <t>003 0704 1660413427 621</t>
  </si>
  <si>
    <t>Уникальный номер регионального или общероссийского перечня государственных услуг (работ):
852101О.99.0.ББ28ОЛ19000</t>
  </si>
  <si>
    <t>Уникальный номер регионального или общероссийского перечня государственных услуг (работ):
581900.Р.24.1.АЗ070003000</t>
  </si>
  <si>
    <t>Количество экземпляров изданий</t>
  </si>
  <si>
    <t>Код (коды) бюджетной классификации:
003 0909 1680513469 611</t>
  </si>
  <si>
    <t>Уникальный номер регионального или общероссийского перечня государственных услуг (работ):
581900.Р.24.1.АЗ080005000</t>
  </si>
  <si>
    <t>Уникальный номер регионального или общероссийского перечня государственных услуг (работ):
631100.Р.24.1.АЖ460006000</t>
  </si>
  <si>
    <t>Количество информационных ресурсов и баз данных</t>
  </si>
  <si>
    <t>Уникальный номер регионального или общероссийского перечня государственных услуг (работ):
620000.Р.24.1.АЖ540002000</t>
  </si>
  <si>
    <t>Количество программно-технических средств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</si>
  <si>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</t>
  </si>
  <si>
    <t>Уникальный номер регионального или общероссийского перечня государственных услуг (работ):
860000.Р.24.1.АЕ140002000</t>
  </si>
  <si>
    <t>Код (коды) бюджетной
классификации: 
003 0909 1610113469 611</t>
  </si>
  <si>
    <t>Судебно-медицинская экспертиза</t>
  </si>
  <si>
    <t>Уникальный номер регионального или общероссийского перечня государственных услуг (работ):
869000.Р.24.1.АД860002000</t>
  </si>
  <si>
    <t>Количество экспертиз</t>
  </si>
  <si>
    <t>Количество исследований</t>
  </si>
  <si>
    <t>Код (коды) бюджетной классификации:
003 0909 1620913469 611</t>
  </si>
  <si>
    <t>Медицинское освидетельствование на состояние опьянения (алкогольного, наркотического или иного токсического)</t>
  </si>
  <si>
    <t>Уникальный номер регионального или общероссийского перечня государственных услуг (работ):
861000.Р.24.1.АЕ260002000</t>
  </si>
  <si>
    <t>Количество освидетельствований</t>
  </si>
  <si>
    <t>Патологическая анатомия</t>
  </si>
  <si>
    <t>Уникальный номер регионального или общероссийского перечня государственных услуг (работ):
861000.Р.24.1.АЕ250002000</t>
  </si>
  <si>
    <t>Количество вскрытий</t>
  </si>
  <si>
    <t>Непрограммная деятельность</t>
  </si>
  <si>
    <t>Итого по государственной программе "Развитие здравоохраненияЗабайкальского края"и непрограммной деятельности</t>
  </si>
  <si>
    <t>ИТОГО субсидий на оказание государственных услуг (выполнение работ) по Министерству здравоохранения Забайкальского края</t>
  </si>
  <si>
    <t>12.1.1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</si>
  <si>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</si>
  <si>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</si>
  <si>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</si>
  <si>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</si>
  <si>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</si>
  <si>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</si>
  <si>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</si>
  <si>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</si>
  <si>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 xml:space="preserve">Код (коды) бюджетной
классификации: 
003 0901 1610413470 611       </t>
  </si>
  <si>
    <t xml:space="preserve">Код (коды) бюджетной
классификации: 
003 0901 1610413470 611   </t>
  </si>
  <si>
    <t>Код (коды) бюджетной
классификации: 
003 0901 1620313470 621</t>
  </si>
  <si>
    <t>Код (коды) бюджетной
классификации: 
003 0901 1620913470 611</t>
  </si>
  <si>
    <t>Код (коды) бюджетной
классификации: 
003 0901 1610413470 611</t>
  </si>
  <si>
    <t>Код (коды) бюджетной
классификации: 
003 0901 1620113470 611</t>
  </si>
  <si>
    <t>Код (коды) бюджетной
классификации: 
003 0904 1620713477 611</t>
  </si>
  <si>
    <t>Код (коды) бюджетной
классификации: 
003 0901 1621313470 621</t>
  </si>
  <si>
    <t>Администрация Губернатора Забайкальского края</t>
  </si>
  <si>
    <t>Уникальный номер регионального или общероссийского перечня государственных услуг (работ): 804200О.99.0.ББ52АЖ48000</t>
  </si>
  <si>
    <t xml:space="preserve">Количество человеко-часов </t>
  </si>
  <si>
    <t>Код (коды) бюджетной классификации:
 001 0707 1460111435 621</t>
  </si>
  <si>
    <t>Код (коды) бюджетной классификации:
001 0707 1460111435 621</t>
  </si>
  <si>
    <t>Пропаганда физической культуры, спорта и здорового образа жизни</t>
  </si>
  <si>
    <t>Уникальный номер регионального или общероссийского перечня государственных услуг (работ): 804200О.99.0.ББ52АЖ24000</t>
  </si>
  <si>
    <t xml:space="preserve">Количество номеров </t>
  </si>
  <si>
    <t>Количество полос формата А2</t>
  </si>
  <si>
    <t>ед.в год</t>
  </si>
  <si>
    <t>Объем печатной продукции</t>
  </si>
  <si>
    <r>
      <t>см</t>
    </r>
    <r>
      <rPr>
        <vertAlign val="superscript"/>
        <sz val="12"/>
        <rFont val="Times New Roman"/>
        <family val="1"/>
        <charset val="204"/>
      </rPr>
      <t>2</t>
    </r>
  </si>
  <si>
    <t>Объем тиража</t>
  </si>
  <si>
    <t>шт</t>
  </si>
  <si>
    <t>Количество комплектов документов</t>
  </si>
  <si>
    <t>Производство и выпуск сетевого издания</t>
  </si>
  <si>
    <t xml:space="preserve">  Уникальный номер регионального или общероссийского перечня государственных услуг (работ):
631200.Р.24.1.АЖ570001000</t>
  </si>
  <si>
    <t>Размещение информации</t>
  </si>
  <si>
    <t>Уникальный номер регионального или общероссийского перечня государственных услуг (работ): 493900.Р.24.1.АШ150003000</t>
  </si>
  <si>
    <t>Итого по непрограммной деятельности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</si>
  <si>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</si>
  <si>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</si>
  <si>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</si>
  <si>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</si>
  <si>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</si>
  <si>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</si>
  <si>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</si>
  <si>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</si>
  <si>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Фактическое исполнение
за 2021 год</t>
  </si>
  <si>
    <t>Оценка исполнения за 2022 год</t>
  </si>
  <si>
    <t>2025 год</t>
  </si>
  <si>
    <t xml:space="preserve">Разведение племеных лошадей </t>
  </si>
  <si>
    <t>Уникальный номер регионального или общероссийского перечня государственных услуг (работ): 014310.Р.24.1.АЦ370002000</t>
  </si>
  <si>
    <t>Код (коды) бюджетной
классификации:
066 0405 05Д0117263 611</t>
  </si>
  <si>
    <t>Код (коды) бюджетной
классификации:
 066 0405 05Д0117263 611</t>
  </si>
  <si>
    <t>Код (коды) бюджетной
классификации: 
066 0405 05Д0117263 611</t>
  </si>
  <si>
    <t>Выращивание племенного поголовья лошадей Забайкальской породы</t>
  </si>
  <si>
    <t>Организация и проведение испытаний племенных лошадей на ипподроме</t>
  </si>
  <si>
    <t xml:space="preserve"> беговых дней</t>
  </si>
  <si>
    <t>Расстановка жеребцов производителей по хозяйствам Забайкальского края</t>
  </si>
  <si>
    <t>Уникальный номер регионального или общероссийского перечня государственных услуг (работ):    910411.Р.24.1.АВ160002000</t>
  </si>
  <si>
    <t>Код (коды) бюджетной
классификации: 
066 0603 05Д0117411 611</t>
  </si>
  <si>
    <t>Уникальный номер регионального или общероссийского перечня государственных услуг (работ):               910411.Р.24.1.АВ160002000</t>
  </si>
  <si>
    <t>Код (коды) бюджетной
классификации:                            
 066 0603 05Д0117411 611</t>
  </si>
  <si>
    <t>Код (коды) бюджетной
классификации:                                               066 0603 05Д0117411 611</t>
  </si>
  <si>
    <t>Уникальный номер регионального или общероссийского перечня государственных услуг (работ):   631100.Р.24.1.АЖ540002000</t>
  </si>
  <si>
    <t>Уникальный номер регионального или общероссийского перечня государственных услуг (работ): 631111.Р.24.1.АЖ460001000</t>
  </si>
  <si>
    <t>Уникальный номер регионального или общероссийского перечня государственных услуг (работ):
842212.Р.24.1.АЭ680002000</t>
  </si>
  <si>
    <t>Уникальный номер регионального или общероссийского перечня государственных услуг (работ):
842212.Р.24.1.АЭ750002000</t>
  </si>
  <si>
    <t>Уникальный номер регионального или общероссийского перечня государственных услуг (работ):
804200.О.99.0.ББ60АБ21001</t>
  </si>
  <si>
    <t>2.1.5</t>
  </si>
  <si>
    <t>Уникальный номер регионального или общероссийского перечня государственных услуг (работ):
842511.Р.24.1.АЭ720002000</t>
  </si>
  <si>
    <t xml:space="preserve">Код (коды) бюджетной
классификации:
012 0310 0250119310 611
</t>
  </si>
  <si>
    <t>Код (коды) бюджетной
классификации:
 012 0310 0240119302 611</t>
  </si>
  <si>
    <t>Формирование и хранение материальных ресурсов</t>
  </si>
  <si>
    <t>2.1.6</t>
  </si>
  <si>
    <t>2.1.7</t>
  </si>
  <si>
    <t>2.1.8</t>
  </si>
  <si>
    <t>Итого по государственной программе"Защита населения и территорий  от чрезвычайных ситуаций, обеспечение пожарной  безопасности и безопасности людей на водных объектах Забайкальского края"</t>
  </si>
  <si>
    <t xml:space="preserve">Уникальный номер регионального или общероссийского перечня государственных услуг (работ):  841120.Р.24.0.АЩ570001000
</t>
  </si>
  <si>
    <t>Уникальный номер регионального или общероссийского перечня государственных услуг (работ):
680000.Р.24.1.АЯ030004000</t>
  </si>
  <si>
    <t>Код (коды) бюджетной
классификации:
006 0801 1520212447 611</t>
  </si>
  <si>
    <t>тыс.кв.м.</t>
  </si>
  <si>
    <t>7.3.17</t>
  </si>
  <si>
    <t>7.3.18</t>
  </si>
  <si>
    <t>Спортивная подготовка по неолимпийским видам спорта, самбо, этап начальной подготовки</t>
  </si>
  <si>
    <t>Количество объетов учета (регистров)</t>
  </si>
  <si>
    <t>7.4.33</t>
  </si>
  <si>
    <t>7.4.34</t>
  </si>
  <si>
    <t>Социальное сопровождение семей с детьми</t>
  </si>
  <si>
    <t>Количество машино-часов</t>
  </si>
  <si>
    <t>машино-часы</t>
  </si>
  <si>
    <t>Уникальный номер регионального или общероссийского перечня государственных услуг (работ): 889919.Р.24.1АЭ200001000</t>
  </si>
  <si>
    <t>Уникальный номер регионального или общероссийского перечня государственных услуг (работ): 602020.Р.24.1.АЖ550001000</t>
  </si>
  <si>
    <t>Уникальный номер регионального или общероссийского перечня государственных услуг (работ):           900400О.99.0.ББ67АА01000 900400О.99.0.ББ67АА00000</t>
  </si>
  <si>
    <t>Уникальный номер регионального или общероссийского перечня государственных услуг (работ):     852101О.99.0.ББ28ХЕ92000
852101О.99.0ББ28ХН40000
852101О.99.0ББ28ХП56000
852101О.99.0ББ28ХШ20000
852101О.99.0ББ28ХЭ36000
852101О.99.0ББ28ЦГ84000
852101О.99.0.ББ28ХЖ16000
852101О.99.0ББ28ХН64000
852101О.99.0ББ28ХЩ16000
852101О.99.0ББ28ХЭ60000
852101О.99.0ББ28ЦД08000</t>
  </si>
  <si>
    <t>Уникальный номер регионального или общероссийского перечня государственных услуг (работ): 700000О.99.0.АЯ03АА01005</t>
  </si>
  <si>
    <t>Уникальный номер регионального или общероссийского перечня государственных услуг (работ):
910112.Р.24.1.АВ860004001</t>
  </si>
  <si>
    <t>Уникальный номер регионального или общероссийского перечня государственных услуг (работ):
721929.Р.24.1.АШ590002000</t>
  </si>
  <si>
    <t>Уникальный номер регионального или общероссийского перечня государственных услуг (работ):
841112.Р.24.1.АШ650001001</t>
  </si>
  <si>
    <t>Уникальный номер регионального или общероссийского перечня государственных услуг (работ): 
841112.Р.24.1.АШ650002001</t>
  </si>
  <si>
    <t>Описание границ Забайкальского края</t>
  </si>
  <si>
    <t xml:space="preserve">Спортивная подготовка по олимпийским видам спорта </t>
  </si>
  <si>
    <t xml:space="preserve">Число лиц, прошедших спортивную подготовку на этапах спортивной подготовки </t>
  </si>
  <si>
    <t xml:space="preserve">Спортивная подготовка по неолимпийским видам спорта </t>
  </si>
  <si>
    <t xml:space="preserve">Спортивная подготовка по спорту лиц с поражением ОДА </t>
  </si>
  <si>
    <t xml:space="preserve">Число спортсменов </t>
  </si>
  <si>
    <t xml:space="preserve">Оказание медицинской помощи при проведении официальных физкультурных, спортивных и массовых спортивно-зрелищных мероприятий </t>
  </si>
  <si>
    <t xml:space="preserve">Организация и обеспечение подготовки спортивного резерва </t>
  </si>
  <si>
    <t xml:space="preserve">Организация и обеспечение координации деятельности физкультурно-спортивных организаций по подготовке спортивного резерва </t>
  </si>
  <si>
    <t xml:space="preserve">Содержание детей </t>
  </si>
  <si>
    <t>Численность обучающихся, обеспеченных питанием</t>
  </si>
  <si>
    <t xml:space="preserve">Ведение бухгалтерского (бюджетного) учета государственных учреждений, органов государственной власти, государственных органов Забайкальского края </t>
  </si>
  <si>
    <t xml:space="preserve">Формирование бухгалтерской (бюджетной) отчетности государственных учреждений, органов государственной власти, государственных органов Забайкальского края </t>
  </si>
  <si>
    <t xml:space="preserve">Организация спортивной подготовки на спортивно-оздоровительном этапе </t>
  </si>
  <si>
    <t xml:space="preserve">Обеспечение доступа к объектам спорта </t>
  </si>
  <si>
    <t xml:space="preserve">Количество мероприятий </t>
  </si>
  <si>
    <t xml:space="preserve"> Уникальный номер регионального или общероссийского перечня государственных услуг (работ):
926200О.99.0.БВ27АА49006</t>
  </si>
  <si>
    <t xml:space="preserve"> Уникальный номер регионального или общероссийского перечня государственных услуг (работ):
931900О.99.0.БВ27АА88006</t>
  </si>
  <si>
    <t>Уникальный номер регионального или общероссийского перечня государственных услуг (работ):
931900О.99.0.БВ27АБ83006</t>
  </si>
  <si>
    <t>Уникальный номер регионального или общероссийского перечня государственных услуг (работ):
931900О.99.0.БВ27АБ99006</t>
  </si>
  <si>
    <t>Уникальный номер регионального или общероссийского перечня государственных услуг (работ):
931900О.99.0.БВ28АБ68000</t>
  </si>
  <si>
    <t>Уникальный номер регионального или общероссийского перечня государственных услуг (работ):
931900О.99.0.БВ27АА11006 / 931900О.99.0.БВ27АА11001</t>
  </si>
  <si>
    <t>Уникальный номер регионального или общероссийского перечня государственных услуг (работ):
931900О.99.0.БВ27АА12006 / 931900О.99.0.БВ27АА11001</t>
  </si>
  <si>
    <t>Уникальный номер регионального или общероссийского перечня государственных услуг (работ):
931900О.99.0.БВ27АБ06006 / 931900О.99.0.БВ27АБ05001</t>
  </si>
  <si>
    <t>Уникальный номер регионального или общероссийского перечня государственных услуг (работ):
931900О.99.0.БВ27АБ07006 / 931900О.99.0.БВ27АБ06001</t>
  </si>
  <si>
    <t>Уникальный номер регионального или общероссийского перечня государственных услуг (работ):
931900О.99.0.БВ27АБ08006 / 931900О.99.0.БВ27АБ07001</t>
  </si>
  <si>
    <t>Уникальный номер регионального или общероссийского перечня государственных услуг (работ):
931900О.99.0.БВ27АБ56006 / 931900О.99.0.БВ27АБ57006</t>
  </si>
  <si>
    <t>Уникальный номер регионального или общероссийского перечня государственных услуг (работ):
931900О.99.0.БВ27АБ57006</t>
  </si>
  <si>
    <t>Уникальный номер регионального или общероссийского перечня государственных услуг (работ):
931900О.99.0.БВ27АВ16006 / 931900О.99.0.БВ27АВ15001</t>
  </si>
  <si>
    <t>Уникальный номер регионального или общероссийского перечня государственных услуг (работ):
931900О.99.0.БВ27АВ17006 / 931900О.99.0.БВ27АВ16001</t>
  </si>
  <si>
    <t>Уникальный номер регионального или общероссийского перечня государственных услуг (работ):
931900О.99.0.БВ27АВ18006 / 931900О.99.0.БВ27АВ17001</t>
  </si>
  <si>
    <t>Уникальный номер регионального или общероссийского перечня государственных услуг (работ):
931900О.99.0.БВ27АВ19006 / 931900О.99.0.БВ27АВ17001</t>
  </si>
  <si>
    <t>Уникальный номер регионального или общероссийского перечня государственных услуг (работ):
931900О.99.0.БВ27АВ26006</t>
  </si>
  <si>
    <t>Уникальный номер регионального или общероссийского перечня государственных услуг (работ):
931900О.99.0.БВ27АВ27006</t>
  </si>
  <si>
    <t>Уникальный номер регионального или общероссийского перечня государственных услуг (работ):
931900О.99.0.БВ27АВ41006 / 931900О.99.0.БВ27АВ40001</t>
  </si>
  <si>
    <t>Уникальный номер регионального или общероссийского перечня государственных услуг (работ):
931900О.99.0.БВ27АВ42006</t>
  </si>
  <si>
    <t>Уникальный номер регионального или общероссийского перечня государственных услуг (работ):
931900О.99.0.БВ27АВ43006 / 931900О.99.0.БВ27АВ42001</t>
  </si>
  <si>
    <t>Уникальный номер регионального или общероссийского перечня государственных услуг (работ):
931900О.99.0.БВ28АБ65000</t>
  </si>
  <si>
    <t>Уникальный номер регионального или общероссийского перечня государственных услуг (работ):
931900О.99.0.БВ27АА15001 / 931900О.99.0.БВ27АА16006</t>
  </si>
  <si>
    <t>Уникальный номер регионального или общероссийского перечня государственных услуг (работ):
931900О.99.0.БВ27АА16001 / 931900О.99.0.БВ27АА17006</t>
  </si>
  <si>
    <t>Уникальный номер регионального или общероссийского перечня государственных услуг (работ):
931900О.99.0.БВ27АА18001 / 931900О.99.0.БВ27АА19006</t>
  </si>
  <si>
    <t>Уникальный номер регионального или общероссийского перечня государственных услуг (работ):
931900О.99.0.БВ27АБ15001 / 931900О.99.0.БВ27АБ16006</t>
  </si>
  <si>
    <t>Уникальный номер регионального или общероссийского перечня государственных услуг (работ):
931900О.99.0.БВ27АБ17006</t>
  </si>
  <si>
    <t>Уникальный номер регионального или общероссийского перечня государственных услуг (работ):
931900О.99.0.БВ27АА26006</t>
  </si>
  <si>
    <t>Уникальный номер регионального или общероссийского перечня государственных услуг (работ):
931900О.99.0.БВ27АА27006</t>
  </si>
  <si>
    <t>Уникальный номер регионального или общероссийского перечня государственных услуг (работ):
931900О.99.0.БВ27АА28006</t>
  </si>
  <si>
    <t>Уникальный номер регионального или общероссийского перечня государственных услуг (работ):
931900О.99.0.БВ27АА29006</t>
  </si>
  <si>
    <t>Уникальный номер регионального или общероссийского перечня государственных услуг (работ):
931900О.99.0.БВ27АВ36006</t>
  </si>
  <si>
    <t>Уникальный номер регионального или общероссийского перечня государственных услуг (работ):
931900О.99.0.БВ27АВ37006</t>
  </si>
  <si>
    <t>Уникальный номер регионального или общероссийского перечня государственных услуг (работ):
931900О.99.0.БВ27АВ38006</t>
  </si>
  <si>
    <t>Уникальный номер регионального или общероссийского перечня государственных услуг (работ):
931900О.99.0.БВ27АВ39006</t>
  </si>
  <si>
    <t>Код (коды) бюджетной
классификации: 
003 0904 1620713470 621</t>
  </si>
  <si>
    <t>Количество полетных часов</t>
  </si>
  <si>
    <t>Код (коды) бюджетной классификации: 
003 0909 1620913469 611</t>
  </si>
  <si>
    <t>Количество выездов</t>
  </si>
  <si>
    <t>Код (коды) бюджетной классификации:
003 0902 1610413471 611</t>
  </si>
  <si>
    <t>Уникальный номер регионального или общероссийского перечня государственных услуг (работ):
860000О.99.0.АД85АА01000</t>
  </si>
  <si>
    <t>Код (коды) бюджетной классификации:
003 0902 1621313471 611</t>
  </si>
  <si>
    <t>Уникальный номер регионального или общероссийского перечня государственных услуг (работ):
853100О.99.0.АЭ09АА00000</t>
  </si>
  <si>
    <t>Код (коды) бюджетной классификации:
003 0901 1640313470 611</t>
  </si>
  <si>
    <t>Численность граждан, получивших социальные услуги</t>
  </si>
  <si>
    <t>Организация закупок для нужд медицинских организаций, подведомственных Министерству здравоохранения Забайкальского края</t>
  </si>
  <si>
    <t>Количество закупок</t>
  </si>
  <si>
    <t xml:space="preserve">Код (коды) бюджетной
классификации: 
003 0901 1610413470 611    </t>
  </si>
  <si>
    <t xml:space="preserve">003 0901 1610413470 621 </t>
  </si>
  <si>
    <t xml:space="preserve">Код (коды) бюджетной
классификации: 
003 0901 1610413470 611                      </t>
  </si>
  <si>
    <t>Код (коды) бюджетной
классификации: 
003 0901 1620913470 621</t>
  </si>
  <si>
    <t>Государственная ветерианрная служба Забайкальского края</t>
  </si>
  <si>
    <t>Развитие сельского хозяйства и регулирование рынков сельскохозяйственной продукции, сырья и продовольствия"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</si>
  <si>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</si>
  <si>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 xml:space="preserve">Проведение плановых профилактических вакцинаций животных (птиц) против особо опасных болезней животных и болезней общих для человека и животных (птиц) </t>
  </si>
  <si>
    <t>количество вакцинаций</t>
  </si>
  <si>
    <t>Код (коды) бюджетной
классификации:
087 0405 05Д0217263 611</t>
  </si>
  <si>
    <t>количество проб</t>
  </si>
  <si>
    <t>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</t>
  </si>
  <si>
    <t>количество исследований</t>
  </si>
  <si>
    <t>количество документов (экспертиз)</t>
  </si>
  <si>
    <t>Проведение ветеринарно-санитарных мероприятий</t>
  </si>
  <si>
    <t>тыс.м2</t>
  </si>
  <si>
    <t xml:space="preserve">количество мероприятий </t>
  </si>
  <si>
    <t xml:space="preserve">количество обработок </t>
  </si>
  <si>
    <t>Проведение ветеринарных организационных работ, включая учет и ответственное хранение лекарственных средств и препаратов для ветеринарного применения</t>
  </si>
  <si>
    <t>количество документов</t>
  </si>
  <si>
    <t xml:space="preserve">Оформление и выдача ветеринарных сопроводительных документов </t>
  </si>
  <si>
    <t>Учет, хранение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</si>
  <si>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</si>
  <si>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Проведение ветеринарно-санитарной экспертизы сырья и продукции животного происхождения на трихинеллез</t>
  </si>
  <si>
    <t xml:space="preserve">количество исследований, </t>
  </si>
  <si>
    <t>Паразитологические исследования, патанатомические исследования вирусологические исследования поднадзорной продукции, бактериологические исследования поднадзорной продукции, ДНК-диагностика, серологические исследования, гистологические исследования, химико-токсикологические исследования, радиологические исследования</t>
  </si>
  <si>
    <t>Итого по государственной программе "Развитие сельского хозяйства и регулирование рынков сельскохозяйственной продукции, сырья и продовольствия"</t>
  </si>
  <si>
    <t>15.1.1</t>
  </si>
  <si>
    <t>Лабораторные исследования по диагностике и профилактике болезней животных, направленные на обеспечение охраны территории Российской Федерации от заноса из иностранных государств и распространения болезней животных</t>
  </si>
  <si>
    <t xml:space="preserve">Количество компонентов информационно-телекоммуникационной инфраструктуры </t>
  </si>
  <si>
    <t>Введение информационно-телекоммуникационной инфраструктуры и ее компонентов</t>
  </si>
  <si>
    <t>400 / 32000</t>
  </si>
  <si>
    <t>14,1/275,0</t>
  </si>
  <si>
    <t>50 / 2000</t>
  </si>
  <si>
    <t>Уникальный номер регионального или общероссийского перечня государственных услуг (работ): 
024010.Р.24.1.АБ740015001</t>
  </si>
  <si>
    <t>5 / 41</t>
  </si>
  <si>
    <t>17,0/390</t>
  </si>
  <si>
    <t>45,5/ 1424</t>
  </si>
  <si>
    <t>48,0/365</t>
  </si>
  <si>
    <t>768,9 / 5411,6</t>
  </si>
  <si>
    <t>17,0/119</t>
  </si>
  <si>
    <t>692,1 / 8666,3</t>
  </si>
  <si>
    <t>Уникальный номер регионального или общероссийского перечня государственных услуг (работ): 
631100.Р.24.1.АЖ460006002</t>
  </si>
  <si>
    <t>Количество информаионных ресурсов и баз данных (сбор и обработка статистической информации)</t>
  </si>
  <si>
    <t>91,66/7 218,1</t>
  </si>
  <si>
    <t>Строительство пожарных наблюдательных пунктов (вышек, матч, павильонов и других наблюдательных пунктов),пунктов сосредоточения противопожарного инвентаря</t>
  </si>
  <si>
    <t>Эксплуатация пожарных наблюдательных пунктов (вышек, матч, павильонов и других наблюдательных пунктов),пунктов сосредоточения противопожарного инвентаря</t>
  </si>
  <si>
    <t xml:space="preserve">Тушение гектар
</t>
  </si>
  <si>
    <t>Уникальный номер регионального или общероссийского перечня государственных услуг (работ): 841214.Р.24.1.ББ970002000</t>
  </si>
  <si>
    <t>Количество  мероприятий</t>
  </si>
  <si>
    <t xml:space="preserve">Уникальный номер регионального или общероссийского перечня государственных услуг (работ): 932900.Р.24.1.АЗ310001000
</t>
  </si>
  <si>
    <t xml:space="preserve">Уникальный номер регионального или общероссийского перечня государственных услуг (работ): 931900.Р.24.1.БА160001000
</t>
  </si>
  <si>
    <t>Уникальный номер регионального или общероссийского перечня государственных услуг (работ): 850000.Р.24.1.БВ010002000</t>
  </si>
  <si>
    <t>Сведения о планируемых на 2023 год и на плановый период 2024 и 2025 годов объемах оказания государственных услуг (работ) 
государственными учреждениями Забайкальского края, а также о планируемых объемах их финансового обеспечения в сравнении с ожидаемым исполнением за 2022 год и отчетом за 2021 год</t>
  </si>
  <si>
    <t>Развитие сельского хозяйства и регулирование рынков сельскхозяйственной продукции, сырья и продовольствия</t>
  </si>
  <si>
    <t>ИТОГО субсидий на оказание государственных услуг
(выполнение работ) по Министерству сельского хозяйства Забайкальского края</t>
  </si>
  <si>
    <t>Министерство физической культуры и спорта Забайкальского края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</si>
  <si>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</si>
  <si>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852101О.99.0.ББ29КЦ12000</t>
  </si>
  <si>
    <t>Численность обучающихся
(23.01.09 Машинист локомотива, очная)</t>
  </si>
  <si>
    <t>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</si>
  <si>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 852101О.99.0.ББ29КЧ56000</t>
  </si>
  <si>
    <t>Численность обучающихся
(23.01.10 Слесарь по обслуживанию и ремонту подвижного состава, очная)</t>
  </si>
  <si>
    <t>Реализация адаптированных основных общеобразовательных программ для детей с умственной отсталостью</t>
  </si>
  <si>
    <t>Код (коды) бюджетной
классификации:
026 0702 1420111433 611</t>
  </si>
  <si>
    <t>Уникальный номер регионального или общероссийского перечня государственных услуг (работ): 852101О.99.0.ББ29РБ45000</t>
  </si>
  <si>
    <t>Численность обучающихся
(43.01.06 Проводник на железнодорожном транспорте, очная с применением сетевой формы реализации)</t>
  </si>
  <si>
    <t>Уникальный номер регионального или общероссийского перечня государственных услуг (работ): 852101О.99.0.ББ29КЮ88000</t>
  </si>
  <si>
    <t>Численность обучающихся
(23.01.13 Электромонтер тяговой подстанции, очная)</t>
  </si>
  <si>
    <t>Уникальный номер регионального или общероссийского перечня государственных услуг (работ): 852101О.99.0.ББ29ЛА32000</t>
  </si>
  <si>
    <t>Численность обучающихся 
(23.01.14 Электромонтер устройств сигнализации, централизации, блокировки (сцб), очная)</t>
  </si>
  <si>
    <t>Код (коды) бюджетной
классификации
026 0704 1440111427 611</t>
  </si>
  <si>
    <t>Уникальный номер регионального или общероссийского перечня государственных услуг (работ): 852101О.99.0.ББ29БП72000</t>
  </si>
  <si>
    <t>Численность обучающихся
(09.01.03 Мастер по обработке цифровой информации, очная)</t>
  </si>
  <si>
    <t>Уникальный номер регионального или общероссийского перечня государственных услуг (работ): 852101О.99.0.ББ29ПН16000</t>
  </si>
  <si>
    <t>Численность обучающихся
(281 38.01.02 Продавец, контролер-кассир, очная)</t>
  </si>
  <si>
    <t>Уникальный номер регионального или общероссийского перечня государственных услуг (работ): 852101О.99.0.ББ29ТД48002</t>
  </si>
  <si>
    <t>Уникальный номер регионального или общероссийского перечня государственных услуг (работ): 852101О.99.0.ББ29ТД64002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</si>
  <si>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</si>
  <si>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852101О.99.0.ББ29ГЧ08000</t>
  </si>
  <si>
    <t>Численность обучающихся
(15.01.05 Сварщик (ручной и частично механизированной сварки (наплавки), очная)</t>
  </si>
  <si>
    <t>Уникальный номер регионального или общероссийского перечня государственных услуг (работ): 852101О.99.0.ББ29МП08000</t>
  </si>
  <si>
    <t>Численность обучающихся
(29.01.07 Портной, очная)</t>
  </si>
  <si>
    <t>Уникальный номер регионального или общероссийского перечня государственных услуг (работ): 852101О.99.0.ББ29ББ76000</t>
  </si>
  <si>
    <t>Численность обучающихся
(08.01.18 Электромонтажник электрических сетей и электрооборудования, очная)</t>
  </si>
  <si>
    <t>Уникальный номер регионального или общероссийского перечня государственных услуг (работ): 852101О.99.0.ББ29АМ04000</t>
  </si>
  <si>
    <t>Численность обучающихся
(08.01.05 Мастер столярно-плотничных и паркетных работ, очная)</t>
  </si>
  <si>
    <t>Уникальный номер регионального или общероссийского перечня государственных услуг (работ): 852101О.99.0.ББ29БЯ68000</t>
  </si>
  <si>
    <t>Численность обучающихся
(039 11.01.08 Оператор связи, очная)</t>
  </si>
  <si>
    <t>Уникальный номер регионального или общероссийского перечня государственных услуг (работ): 852101О.99.0.ББ29ПО60000</t>
  </si>
  <si>
    <t>Численность обучающихся
(38.01.03 Контролер банка,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</si>
  <si>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852101О.99.0.ББ29ПО76000</t>
  </si>
  <si>
    <t>Численность обучающихся
(38.01.03 Контролер банка, среднее общее образование, очная)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</si>
  <si>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</si>
  <si>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Уникальный номер регионального или общероссийского перечня государственных услуг (работ): 804200О.99.0.ББ65АБ01000</t>
  </si>
  <si>
    <t>Количество человеко-часов
(19601 Швея, обучающиеся с ограниченными возможностями здоровья (ОВЗ), очная)</t>
  </si>
  <si>
    <t>Количество человеко-часов
(18880 Столяр строительный,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</si>
  <si>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804200О.99.0.ББ65АА01000</t>
  </si>
  <si>
    <t>Количество человеко-часов
(18880 Столяр строительный,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</si>
  <si>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(13450 Маляр, обучающиеся с ограниченными возможностями здоровья (ОВЗ), очная)</t>
  </si>
  <si>
    <t>Количество человеко-часов
(19727 Штукатур, обучающиеся с ограниченными возможностями здоровья (ОВЗ), очная)</t>
  </si>
  <si>
    <t>Количество человеко-часов
(16675 Повар,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</si>
  <si>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(16675 Повар, обучающиеся с ограниченными возможностями здоровья (ОВЗ), очная)</t>
  </si>
  <si>
    <t>Количество человеко-часов
(15220 Облицовщик-плиточник, обучающиеся с ограниченными возможностями здоровья (ОВЗ), очная)</t>
  </si>
  <si>
    <t>Количество человеко-часов
(13247 Курьер, обучающиеся с ограниченными возможностями здоровья (ОВЗ), очная)</t>
  </si>
  <si>
    <t>Количество человеко-часов
(16472 Пекарь, обучающиеся с ограниченными возможностями здоровья (ОВЗ), очная)</t>
  </si>
  <si>
    <t>Количество человеко-часов
(13138 Косметик, обучающиеся с ограниченными возможностями здоровья (ОВЗ), очная)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</si>
  <si>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</si>
  <si>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Уникальный номер регионального или общероссийского перечня государственных услуг (работ): 852101О.99.0.ББ29КН48000</t>
  </si>
  <si>
    <t>Численность обучающихся 
(23.01.03 Автомеханик, основное общее образование, очная)</t>
  </si>
  <si>
    <t>Уникальный номер регионального или общероссийского перечня государственных услуг (работ):  750000.Р.24.0.АЦ440009000</t>
  </si>
  <si>
    <t>Уникальный номер регионального или общероссийского перечня государственных услуг (работ): 750000.Р.24.0.АЦ440009000</t>
  </si>
  <si>
    <t>Уникальный номер регионального или общероссийского перечня государственных услуг (работ): 
750000.Р.24.0.АЦ460003000</t>
  </si>
  <si>
    <t>Уникальный номер регионального или общероссийского перечня государственных услуг (работ): 750000.Р.24.0.АЦ460003000</t>
  </si>
  <si>
    <t>Уникальный номер регионального или общероссийского перечня государственных услуг (работ): 
750000.Р.24.0.АЦ470011000</t>
  </si>
  <si>
    <t>Уникальный номер регионального или общероссийского перечня государственных услуг (работ): 
750000.Р.24.1.АЦ480002000</t>
  </si>
  <si>
    <t>Защита населения и территорий  от чрезвычайных ситуаций, обеспечение пожарной  безопасности и безопасности людей на водных объектах Забайкальского края</t>
  </si>
  <si>
    <t>Код (коды) бюджетной
классификации:                         
012 0309 0230119303 611</t>
  </si>
  <si>
    <t>Код (коды) бюджетной
классификации:
012 0309 0230219303 611</t>
  </si>
  <si>
    <t>Код (коды) бюджетной
классификации:
012 0309 0230319303 611</t>
  </si>
  <si>
    <t>Код (коды) бюджетной
классификации:
012 0309 0230419303 611</t>
  </si>
  <si>
    <t>Код (коды) бюджетной
классификации:
012 0309 0210319309 611</t>
  </si>
  <si>
    <t>Количество информационных систем (тех. сопровождение)</t>
  </si>
  <si>
    <t>ИТОГО субсидий на оказание государственных услуг
(выполнение работ) по Министерсту жилищно-коммунального хозяйства, энергетики, цифровизации и связи Забайкальского края</t>
  </si>
  <si>
    <t>Код (коды) бюджетной
классификации: 
011 1103 1820113482 611</t>
  </si>
  <si>
    <t xml:space="preserve">Код (коды) бюджетной
классификации: 
011 1103 1820113482 611 </t>
  </si>
  <si>
    <t>Код (коды) бюджетной
классификации: 
011 0704 1820113427 611</t>
  </si>
  <si>
    <t>011 1103 1820113482 611</t>
  </si>
  <si>
    <t>Код (коды) бюджетной
классификации: 
12 1103 1820113482 611</t>
  </si>
  <si>
    <t xml:space="preserve">Количество пользователей отчетов </t>
  </si>
  <si>
    <t xml:space="preserve">Количество отчетов, 
подлежащих своду </t>
  </si>
  <si>
    <t>Код (коды) бюджетной
классификации: 
011 1103 1820113482 621</t>
  </si>
  <si>
    <t>Итого по государственной программе
"Развитие физической культуры и спорта в Забайкальском крае"</t>
  </si>
  <si>
    <t>Код (коды) бюджетной
классификации: 
025 0113 0340119905 621</t>
  </si>
  <si>
    <t>Итого по государственной программе "Экономическое развитие"</t>
  </si>
  <si>
    <t>ИТОГО субсидий на оказание государственных услуг
(выполнение работ) по Министерству экономического развития Забайкальского края</t>
  </si>
  <si>
    <t>Код (коды) бюджетной
классификации: 
079 0801 3120219440 611</t>
  </si>
  <si>
    <t>Итого по государственной программе "Сохранение, использование, популяризация и государственная охрана объектов культурного наследия"</t>
  </si>
  <si>
    <t xml:space="preserve">ИТОГО субсидий на оказание государственных услуг (выполнение работ) 
по Государственной службе по охране объектов культурного наследия Забайкальского края"
</t>
  </si>
  <si>
    <t>Уникальный номер регионального или общероссийского перечня государственных услуг (работ):
493900.Р.24.1.АШ150003000</t>
  </si>
  <si>
    <t>Итого по государственной программе 
"Социально экономическое развитие Агинского Бурятского округа Забайкальского края "</t>
  </si>
  <si>
    <t>Итого по государственной программе 
"Развитие образования Забайкальского края на 2014 - 2025 годы"</t>
  </si>
  <si>
    <t>Итого по государственной программе 
"Развитие физической культуры и спорта в Забайкальском крае"</t>
  </si>
  <si>
    <t>ИТОГО субсидий на оказание государственных услуг
(выполнение работ) по Администрации Агинского Бурятского округа Забайкальского края</t>
  </si>
  <si>
    <t>004 0801 1510312443 611</t>
  </si>
  <si>
    <t xml:space="preserve">Код (коды) бюджетной классификации:
004 0801 1510312443 611      </t>
  </si>
  <si>
    <t>Итого по государственной программе 
«Управление государственной собственностью Забайкальского края»</t>
  </si>
  <si>
    <t>ИТОГО субсидий на оказание государственных услуг
(выполнение работ) по Департаменту государственного и муниципального имущества 
Забайкальского край</t>
  </si>
  <si>
    <t>Километр (создание лесных дорог предназначенных для охраны лесов от пожаров)</t>
  </si>
  <si>
    <t>Километр (реконструкция лесных дорог предназначенных для охраны лесов от пожаров)</t>
  </si>
  <si>
    <t>Километр (эксплуатация лесных дорог предназначенных для охраны лесов от пожаров)</t>
  </si>
  <si>
    <t>Километр (прокладка просек, противопожарных разрывов, всего, в т.ч. прокладка противопожарных разрывов)</t>
  </si>
  <si>
    <t>Километр (устройство противопожарных минерализованных полос)</t>
  </si>
  <si>
    <t>Единица (устройство пожарных водоемов и подъездов к источникам противопожарного снабжения, 
в т.ч. устройство подъездов к источникам противопожарного водоснабжения)</t>
  </si>
  <si>
    <t>Гектар (проведение профилактического контролируемого противопожарного выжигания хвороста, лесной подстилки, сухой травы и других лесных горючих материалов)</t>
  </si>
  <si>
    <t>Километр (прочистка просек, уход  за противопожарными разрывами, 
в.т.ч. уход за противопожарными разрывами)</t>
  </si>
  <si>
    <t>Километр (прочистка противопожарных минерализованных полос и их обновление)</t>
  </si>
  <si>
    <t>Единица (эксплуатация пожарных водоемов и подъездов к источникам противопожарного водоснабжения, в т.ч. эксплуатация подъездов к источникам водоснабжения)</t>
  </si>
  <si>
    <t>Единица (благоустройство зон отдыха граждан, пребывающих в лесах)</t>
  </si>
  <si>
    <t>Единица (установка шлагбаумов, устройство преград, обеспечивающих ограничение пребывания граждан в лесах в целях обеспечения пожарной безопасности в т.ч. установка шлагбаумов)</t>
  </si>
  <si>
    <t>Единица (изготовление и установка стендов, содержащих информацию о мерах пожарной безопасности)</t>
  </si>
  <si>
    <t>Единица (изготовление и распространение плакатов, содержащих информацию о мерах пожарной безопасности)</t>
  </si>
  <si>
    <t>Единица (изготовление и установка аншлагов, содержащих информацию о мерах пожарной безопасности)</t>
  </si>
  <si>
    <t>Единица (изготовление и установка баннеров, содержащих информацию о мерах пожарной безопасности)</t>
  </si>
  <si>
    <t>Единица (изготовление и распространение листовок, содержащих информацию о мерах пожарной безопасности )</t>
  </si>
  <si>
    <t>Гектар  (мониторинг пожарной опасности в лесах и лесных пожаров путем наземного патрулирования лесов - кратность патрулирования 2)</t>
  </si>
  <si>
    <t>Гектар (проведение мониторинга пожарной опасности в лесах в авиационной зоне охраны)</t>
  </si>
  <si>
    <t>046 0407 0910119299 611</t>
  </si>
  <si>
    <t>046 0407 0910119299 621</t>
  </si>
  <si>
    <t>Гектар</t>
  </si>
  <si>
    <t>Гектар (планирование, обоснование и назначение санитарно-оздоровительных мероприятий и мероприятий по защите лесов, в т.ч. лесопатологическое обследование визуальным способом)</t>
  </si>
  <si>
    <t>Гектар (планирование, обоснование и назначение санитарно-оздоровительных мероприятий и мероприятий по защите лесов, в т.ч. лесопатологическое обследование инструментальным способом)</t>
  </si>
  <si>
    <t>Гектар/кубический метр
(предупреждение возникновения вредных организмов, санитарно-оздоровительные мероприятия, сплошные санитарные рубки)</t>
  </si>
  <si>
    <t>Гектар/кубический метр
(предупреждение возникновения вредных организмов, санитарно-оздоровительные мероприятия, выборочные санитарные рубки)</t>
  </si>
  <si>
    <t>Гектар/кубический метр
(предупреждение возникновения вредных организмов, санитарно-оздоровительные мероприятия, уборка неликвидной древесины)</t>
  </si>
  <si>
    <t>Гектар (отвод лесосек под выборочные рубки (кроме санитарных рубок и рубок ухода в молодняках))</t>
  </si>
  <si>
    <t>Гектар (отвод лесосек под сплошные рубки (кроме санитарных рубок))</t>
  </si>
  <si>
    <t>Гектар (отвод лесосек под рубки ухода в молодняках)</t>
  </si>
  <si>
    <t>Гектар (отвод лесосек под сплошные санитарные рубки)</t>
  </si>
  <si>
    <t>Гектар (отвод лесосек под выборочные санитарные рубки)</t>
  </si>
  <si>
    <t>Гектар/куб.м. (рубки прореживания, проводимые в целях ухода за лесами)</t>
  </si>
  <si>
    <t>Гектар/куб.м. (проходные рубки, проводимые в целях ухода за лесами)</t>
  </si>
  <si>
    <t>10.1.36</t>
  </si>
  <si>
    <t>Гектар/куб.м. (рубки осветления, проводимые в целях ухода за лесами)</t>
  </si>
  <si>
    <t>Гектар/куб.м. (рубки прочистки, проводимые в целях ухода за лесами)</t>
  </si>
  <si>
    <t>10.1.37</t>
  </si>
  <si>
    <t>Гектары (очистка лесов от захламления, загрязнения и иного негативного воздействия)</t>
  </si>
  <si>
    <t>Единица (установка и размещение стендов и других знаков и указателей, содержащих информацию о мерах пожарной безопасности в лесах)</t>
  </si>
  <si>
    <t>Количество мероприятий (проведение противопожарной пропаганды и других профилактических мероприятий в целях предотвращения возникновения лесных пожаров)</t>
  </si>
  <si>
    <t>Количество объектов (биотехнические мероприятия, устройство кормовых полей, подкормочных площадок, водопоев, привад, солонцов, искусственных гнездовий)</t>
  </si>
  <si>
    <t>Количество актов о проведенных мероприятий (биотехнические мероприятиях, обеспечение соблюдения режима особо охраняемых природных территорий регионального значения)</t>
  </si>
  <si>
    <t>Площадь (проверка (объезд,контроль) территории)</t>
  </si>
  <si>
    <t>Количество эколого-просветительских мероприятий (проведение эколого-просветительских мероприятий на территории ООПТ и иных природных территориях, организация и проведение мероприятий по экологическому просвещению и пропаганде бережного отношения населения к окружающей природной среде)</t>
  </si>
  <si>
    <t>Количество публикаций 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</si>
  <si>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привлеченных пользователей (рекреационное обустройство ООПТ, осуществление мероприятий в области обслуживания посетителей на ООПТ)</t>
  </si>
  <si>
    <t>Площадь охот угодий (учёт объектов животного мира, включая редких и находящихся под угрозой исчезновения, охотничьих ресурсов)</t>
  </si>
  <si>
    <t>Количество организованных и проведенных учетных работ (учёт объектов животного мира, включая редких и находящихся под угрозой исчезновения, охотничьих ресурсов)</t>
  </si>
  <si>
    <t>Количество подготовленных аналитических  отчетов (учёт объектов животного мира, включая редких и находящихся под угрозой исчезновения, охотничьих ресурсов)</t>
  </si>
  <si>
    <t>Площадь (биотехнические мероприятия, устройство кормовых полей, подкормочных площадок, водопоев, привад, солонцов, искусственных гнездовий)</t>
  </si>
  <si>
    <t>Количество актов о проведенных мероприятиях (биотехнические мероприятия, обеспечение соблюдения режима особо охраняемых природных территорий регионального значения)</t>
  </si>
  <si>
    <t>Площадь, охваченная мероприятиями (биотехнические мероприятия, обеспечение соблюдения режима особо охраняемых природных территорий регионального значения)</t>
  </si>
  <si>
    <t>Количество экологопросветительских мероприятий 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</si>
  <si>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привлеченных пользователей (рекреационное обустройство ООПТ, создание и обустройство экологических троп и маршрутов)</t>
  </si>
  <si>
    <t>Количество рейдовых выездов (проведение мероприятий по охране животного мира и среды его обитания на особо охраняемых природных территориях)</t>
  </si>
  <si>
    <t>Количество посетителей (проведение противопожарной пропаганды и других профилактических мероприятий в целях предотвращения возникновения лесных пожаров)</t>
  </si>
  <si>
    <t xml:space="preserve">Единица (установка шлагбаумов, устройство преград, обеспечивающих ограничение пребывания граждан в лесах в целях обеспечения пожарной безопасности) </t>
  </si>
  <si>
    <t>Гектар (очистка лесов от захламления, загрязнения и иного негативного воздействия)</t>
  </si>
  <si>
    <t>Количество объектов (рекреационное обустройство ООПТ, организация регламентированной рекреации)</t>
  </si>
  <si>
    <t>Количество рубрик (электронная рубрика "Вопрос-ответ", обновление информации, новостная лента и размещение полезной информаци)</t>
  </si>
  <si>
    <t>Количество записей (сбор и обработка статистической информации, ведение реестров по отчетам)</t>
  </si>
  <si>
    <t>Количество проведенных мероприятий (сбор и обработка статистической информации, отчетыпо кадастру отходов от природопользователей)</t>
  </si>
  <si>
    <t>Количество проведенных мероприятий (принятие заявок по постановке на учет объектов негативного воздействия)</t>
  </si>
  <si>
    <t>Количество проведенных мероприятий (принятие отчетов ПЭК)</t>
  </si>
  <si>
    <t>Количество проведенных мероприятий (проведение консультаций природопользователей  по вопросам экономической оценки влияния субъектов хозяйственной и иной деятельности на окружающую среду, информации об измене-ниях экологического законодательства представителям субъектов хозяйственной и иной деятельности)</t>
  </si>
  <si>
    <t>Количество проведенных мероприятий (участие в организации и развитии системы экологического образования и формирования экологической культуры на территории края)</t>
  </si>
  <si>
    <t>Количество проведенных мероприятий (проведение практик со студентами ВУЗов и СУЗов)</t>
  </si>
  <si>
    <t>Количество проведенных мероприятий (участие в совместных рейдах и комиссиях по выявлению нарушений природоохранного законодательства субъектами хозяйственной и иной, в комиссиях по уничтожению наркотических средств и их прекурсоров)</t>
  </si>
  <si>
    <t>Количество проведенных мероприятий (участие в экологических десантах)</t>
  </si>
  <si>
    <t>Количество проведенных мероприятий (рассмотрение и согласование деклараций  о воздействии на окружающую среду в отношении объектов, подлежащих региональному государственному экологическому надзору)</t>
  </si>
  <si>
    <t>Код (коды) бюджетной
классификации: 
009 1002 1720312501 611</t>
  </si>
  <si>
    <t>009 1002 1720312501 621</t>
  </si>
  <si>
    <t>009 1002 1730112502 611</t>
  </si>
  <si>
    <t>009 1002 1720312508 611</t>
  </si>
  <si>
    <t>009 1002 1730112509 621</t>
  </si>
  <si>
    <t>009 1002 1720312508 621</t>
  </si>
  <si>
    <t>009 1002 17Б0512508 621</t>
  </si>
  <si>
    <t>009 1002 17Б0312508 621</t>
  </si>
  <si>
    <t>009 1002 17Б0112508 621</t>
  </si>
  <si>
    <t>009 1002 17Б0212508 621</t>
  </si>
  <si>
    <t>Код (коды) бюджетной
классификации: 
009 1004 1730112509 611</t>
  </si>
  <si>
    <t>009 1002 8800005800 611</t>
  </si>
  <si>
    <t>009 1004 1730112509 621</t>
  </si>
  <si>
    <t>Код (коды) бюджетной
классификации: 
009 1002 1720312508 611</t>
  </si>
  <si>
    <t>Код (коды) бюджетной
классификации: 
009 1002 1730112509 611</t>
  </si>
  <si>
    <t>009 1002 1730112508 611</t>
  </si>
  <si>
    <t>12.1.2</t>
  </si>
  <si>
    <t>12.1.3</t>
  </si>
  <si>
    <t>Онлайн концерты</t>
  </si>
  <si>
    <t>Число получателей
социальных услуг</t>
  </si>
  <si>
    <t>Код (коды) бюджетной
классификации: 
009 1002 1730112508 611</t>
  </si>
  <si>
    <t>Код (коды) бюджетной
классификации: 
009 1004 1730112508 611</t>
  </si>
  <si>
    <t>Код (коды) бюджетной
классификации: 
009 1002 1720312501 621</t>
  </si>
  <si>
    <t>Число получателей
социальных услуг
(очно)</t>
  </si>
  <si>
    <t>Число получателей 
социальных услуг
(лица за исключением лиц с ограниченными возможностями здоровья (ОВЗ) и детей-инвалидов)</t>
  </si>
  <si>
    <t xml:space="preserve">Число получателей 
социальных услуг
</t>
  </si>
  <si>
    <t>Предоставление социального обслуживания в полустационарной форме 
(включая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(очно))</t>
  </si>
  <si>
    <t>Предоставление социального обслуживания в форме на дому (включая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жизнедеятельност, в том числе детей-инвалидов, срочных социальных услуг (заочно))</t>
  </si>
  <si>
    <t xml:space="preserve">Число получателей
социальных услуг
</t>
  </si>
  <si>
    <t>Предоставление социального обслуживания в форме на дому (включая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(очно))</t>
  </si>
  <si>
    <t>Число подготовленных граждан (очная)</t>
  </si>
  <si>
    <t>Количество объектов
(бумажные носители информации)</t>
  </si>
  <si>
    <t>Количество отчетов
(комплект бухгалтерской (финансовой) отчетности бюджетного (автономного) учреждения, бумажные носители информации)</t>
  </si>
  <si>
    <t>Уникальный номер регионального или общероссийского перечня государственных услуг (работ): 493900.Р.24.1.АШ150002000</t>
  </si>
  <si>
    <t xml:space="preserve">Код (коды) бюджетной классификации:
 001 0707 1460111435 621 </t>
  </si>
  <si>
    <t xml:space="preserve">Код (коды) бюджетной классификации:
001 0707 1460111435 621 </t>
  </si>
  <si>
    <t>Итого по государственной программе
"Развитие образования Забайкальского края на 2014 - 2025 годы"</t>
  </si>
  <si>
    <t xml:space="preserve">  Код (коды) бюджетной классификации:
001 1202 8800098701 621</t>
  </si>
  <si>
    <t xml:space="preserve"> Код (коды) бюджетной классификации:
001 1202 8800098701 621</t>
  </si>
  <si>
    <t>ИТОГО субсидий на оказание государственных услуг
(выполнение работ) по Администрации Губернатора Забайкальского края</t>
  </si>
  <si>
    <t>Реализация дополнительных общеразвивающих программ
(cоциально-педагогическая направленность, очная)</t>
  </si>
  <si>
    <t>Организация и проведение общественно значимых мероприятий в сфере образования, науки и молодежной политики
(направленных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молодежи)</t>
  </si>
  <si>
    <t>Реализация дополнительных общеразвивающих программ
(очная форма)</t>
  </si>
  <si>
    <t>Уникальный номер регионального или общероссийского перечня государственных услуг (работ): 932900.Р.24.1.АЗ370002001</t>
  </si>
  <si>
    <t>Организация досуга детей, подростков и молодежи</t>
  </si>
  <si>
    <t>лист печ.</t>
  </si>
  <si>
    <t xml:space="preserve"> Уникальный номер регионального или общероссийского перечня государственных услуг (работ): 581300.Р.24.0.АЗ070001001
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</si>
  <si>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</si>
  <si>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Код (коды) бюджетной классификации:
001 0113 8800019303 611</t>
  </si>
  <si>
    <t>Объем субсидий на финансовое обеспечение оказания государственных услуг 
(выполнения работ)</t>
  </si>
  <si>
    <t>Проведение плановых диагностических мероприятий на особо опасные болезни животных (птиц) и болезни общие для человека и животных (птиц) (на выезде)</t>
  </si>
  <si>
    <t>Оформление и выдача ветеринарных сопроводительных документов (стационар)</t>
  </si>
  <si>
    <t>11.1.1</t>
  </si>
  <si>
    <t>11.1.2</t>
  </si>
  <si>
    <t>11.1.3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</si>
  <si>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</si>
  <si>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</si>
  <si>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</si>
  <si>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</si>
  <si>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</si>
  <si>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</si>
  <si>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</si>
  <si>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</si>
  <si>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</si>
  <si>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</si>
  <si>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</si>
  <si>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</si>
  <si>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</si>
  <si>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</si>
  <si>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</si>
  <si>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</si>
  <si>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</si>
  <si>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</si>
  <si>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</si>
  <si>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</si>
  <si>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</si>
  <si>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</si>
  <si>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</si>
  <si>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</si>
  <si>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</si>
  <si>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</si>
  <si>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</si>
  <si>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</si>
  <si>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</si>
  <si>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</si>
  <si>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</si>
  <si>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</si>
  <si>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</si>
  <si>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</si>
  <si>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</si>
  <si>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</si>
  <si>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</si>
  <si>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</si>
  <si>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</si>
  <si>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</si>
  <si>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</si>
  <si>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</si>
  <si>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13.2.1</t>
  </si>
  <si>
    <t>13.2.2</t>
  </si>
  <si>
    <t>13.2.3</t>
  </si>
  <si>
    <t>14.1.9</t>
  </si>
  <si>
    <t>14.1.10</t>
  </si>
  <si>
    <t>14.1.11</t>
  </si>
  <si>
    <t>14.1.12</t>
  </si>
  <si>
    <t>14.1.13</t>
  </si>
  <si>
    <t>14.1.14</t>
  </si>
  <si>
    <t>Первичная медико-санитарная помощь,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</si>
  <si>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860000О.99.0.АД58АА02002</t>
  </si>
  <si>
    <t>Численность обучающихся
(амбулаторно)</t>
  </si>
  <si>
    <t>Код (коды) бюджетной
классификации:
026 0702 1420111422 611</t>
  </si>
  <si>
    <t>Организация отдыха детей и молодежи</t>
  </si>
  <si>
    <t>Уникальный номер регионального или общероссийского перечня государственных услуг (работ):
920700О.99.0.АЗ22АА00001</t>
  </si>
  <si>
    <t>Число человеко-дней пребывания
(в каникулярное время с круглосуточным пребыванием)</t>
  </si>
  <si>
    <t>человеко-день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</si>
  <si>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</si>
  <si>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Уникальный номер регионального или общероссийского перечня государственных услуг (работ):
853100О.99.0.БА64АА00000</t>
  </si>
  <si>
    <t xml:space="preserve"> Численность граждан, получивших социальные услуги
(очная)</t>
  </si>
  <si>
    <t>Уникальный номер регионального или общероссийского перечня государственных услуг (работ):
552315О.99.0.БА83АА12000</t>
  </si>
  <si>
    <t>Численность обучающихся
(начальное общее образование)</t>
  </si>
  <si>
    <t>Уникальный номер регионального или общероссийского перечня государственных услуг (работ):
552315О.99.0.БА83АА04000</t>
  </si>
  <si>
    <t>Численность обучающихся
(обучающиеся с ограниченными возможностями здоровья (ОВЗ))</t>
  </si>
  <si>
    <t>Уникальный номер регионального или общероссийского перечня государственных услуг (работ):
559019О.99.0.БА97АА03000</t>
  </si>
  <si>
    <t>Численность обучающихся
(основное общее образование)</t>
  </si>
  <si>
    <t>Код (коды) бюджетной
классификации
026 0702 1420111422 611</t>
  </si>
  <si>
    <t>Численность обучающихся
(среднее общее образование)</t>
  </si>
  <si>
    <t>Реализация адаптированных основных общеобразовательных программ  начального общего образования</t>
  </si>
  <si>
    <t>Уникальный номер регионального или общероссийского перечня государственных услуг (работ):
801012О.99.0.БА82АЛ78001</t>
  </si>
  <si>
    <t>Численность обучающихся
(с с задержкой психического развития, очная)</t>
  </si>
  <si>
    <t>Уникальный номер регионального или общероссийского перечня государственных услуг (работ):
801012О.99.0.БА82АН32001</t>
  </si>
  <si>
    <t>Численность обучающихся
( с расстройствами аутистического спектра, очная)</t>
  </si>
  <si>
    <t>Уникальный номер регионального или общероссийского перечня государственных услуг (работ):
801012О.99.0.БА90АА00000</t>
  </si>
  <si>
    <t>Численность обучающихся
(обучающиеся с ограниченными возможностями здоровья (ОВЗ), очная)</t>
  </si>
  <si>
    <t>Реализация основных общеобразовательных программ основного общего образования</t>
  </si>
  <si>
    <t>Уникальный номер регионального или общероссийского перечня государственных услуг (работ):
802111О.99.0.БА96АА00001</t>
  </si>
  <si>
    <t>Численность обучающихся
(обучающиеся с ограниченными возможностями здоровья (ОВЗ), адаптивная, очная)</t>
  </si>
  <si>
    <t>Уникальный номер регионального или общероссийского перечня государственных услуг (работ):
802111О.99.0.БА96АБ63001</t>
  </si>
  <si>
    <t>Численность обучающихся
(дети-инвалиды,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</si>
  <si>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Уникальный номер регионального или общероссийского перечня государственных услуг (работ):
560200О.99.0.БА89АА00000</t>
  </si>
  <si>
    <t>Уникальный номер регионального или общероссийского перечня государственных услуг (работ):
560200О.99.0.ББ03АА00000</t>
  </si>
  <si>
    <t>Коррекционно-развивающая, компенсирующая и логопедическая  помощь обучающимся</t>
  </si>
  <si>
    <t>Уникальный номер регионального или общероссийского перечня государственных услуг (работ):
880900О.99.0.БА86АА01000</t>
  </si>
  <si>
    <t>Численность обучающихся
(начальное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</si>
  <si>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
880900О.99.0.ББ00АА00000</t>
  </si>
  <si>
    <t>Реализация основных общеобразовательных программ дошкольного образования</t>
  </si>
  <si>
    <t>Уникальный номер регионального или общероссийского перечня государственных услуг (работ):
801011О.99.0.БВ24АВ42000</t>
  </si>
  <si>
    <t>Численность обучающихся
(адаптированная образовательная программа, обучающиеся с ограниченными возможностями здоровья (ОВЗ), от 3 лет до 8 лет, очная, группа полного дня)</t>
  </si>
  <si>
    <t>Уникальный номер регионального или общероссийского перечня государственных услуг (работ):
801011О.99.0.БВ24АК60000</t>
  </si>
  <si>
    <t>Численность обучающихся
(адаптированная образовательная программа, дети-инвалиды, от 3 лет до 8 лет, очная, группа кратковременного пребывания детей)</t>
  </si>
  <si>
    <t>Уникальный номер регионального или общероссийского перечня государственных услуг (работ):
804200О.99.0.ББ52АЕ04000</t>
  </si>
  <si>
    <t>Количество человеко-часов
(технический, очная)</t>
  </si>
  <si>
    <t>Уникальный номер регионального или общероссийского перечня государственных услуг (работ):
804200О.99.0.ББ52АЖ48000</t>
  </si>
  <si>
    <t>Количество человеко-часов 
(очная)</t>
  </si>
  <si>
    <t>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</si>
  <si>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801012О.99.0.БА81АЭ92001</t>
  </si>
  <si>
    <t>Численность обучающихся
(очная)</t>
  </si>
  <si>
    <t xml:space="preserve"> 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</si>
  <si>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801012О.99.0.БА81АА00001</t>
  </si>
  <si>
    <t>Численность обучающихся
(обучающиеся с ограниченными возможностями здоровья (ОВЗ), адаптированная образовательная программа, очная)</t>
  </si>
  <si>
    <t>Количество человеко-часов
(очная)</t>
  </si>
  <si>
    <t>Уникальный номер регионального или общероссийского перечня государственных услуг (работ):
802111О.99.0.БА96АА04001</t>
  </si>
  <si>
    <t>Численность обучающихся
(обучающиеся с ограниченными возможностями здоровья (ОВЗ), адаптированная образовательная программа, очно-заочная)</t>
  </si>
  <si>
    <t>Реализация основных общеобразовательных программ среднего общего образования</t>
  </si>
  <si>
    <t>Уникальный номер регионального или общероссийского перечня государственных услуг (работ):
802112О.99.0.ББ11АБ50001</t>
  </si>
  <si>
    <t>Численность обучающихся
(дети-инвалиды,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</si>
  <si>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
802112О.99.0.ББ11АЮ58001</t>
  </si>
  <si>
    <t>Уникальный номер регионального или общероссийского перечня государственных услуг (работ):
851200О.99.0.ББ04АВ16000</t>
  </si>
  <si>
    <t>Число обучающихся
(проходящие обучение в специальных учебно-воспитательных учреждениях закрытого типа, очная)</t>
  </si>
  <si>
    <t>Уникальный номер регионального или общероссийского перечня государственных услуг (работ):
801012О.99.0.БА81АЖ96000</t>
  </si>
  <si>
    <t>Число обучающихся
(обучающиеся, за исключением детей-инвалидов и инвалидов, адаптированная образовательная программа, обучение в специальных учебно-воспитательных учреждениях закрытого типа, очная)</t>
  </si>
  <si>
    <t>Уникальный номер регионального или общероссийского перечня государственных услуг (работ):
802111О.99.0.БА96АЯ83001</t>
  </si>
  <si>
    <t>Код (коды) бюджетной
классификации
026 0702 1420111433 611</t>
  </si>
  <si>
    <t>Число обращений
(амбулаторно)</t>
  </si>
  <si>
    <t>Коррекционно-развивающая, компенсирующая и логопедическая помощь обучающимся</t>
  </si>
  <si>
    <t>Уникальный номер регионального или общероссийского перечня государственных услуг (работ):
853212О.99.0.БВ22АА00001</t>
  </si>
  <si>
    <t>Число обучающихся
(дошкольное образование)</t>
  </si>
  <si>
    <t xml:space="preserve">Количество человек в каникулярное время с круглосуточным пребыванием </t>
  </si>
  <si>
    <t xml:space="preserve">Реализация дополнительных предпрофессиональных программ в области физической культуры и спорта </t>
  </si>
  <si>
    <t>Уникальный номер регионального или общероссийского перечня государственных услуг (работ):
801012О.99.0.ББ54АБ28000</t>
  </si>
  <si>
    <t>Количество человеко-часов
(этап начальной подготовки,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</si>
  <si>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0703 1430111423 611</t>
  </si>
  <si>
    <t>Уникальный номер регионального или общероссийского перечня государственных услуг (работ):
801012О.99.0.ББ54АБ36000</t>
  </si>
  <si>
    <t>Количество человеко-часов
(тренировочный этап,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</si>
  <si>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
026 0703 1430111423 611</t>
  </si>
  <si>
    <t>Уникальный номер регионального или общероссийского перечня государственных услуг (работ):
801012О.99.0.ББ54АБ44000</t>
  </si>
  <si>
    <t>Человеко-часов
(этап совершенствования спортивного мастерства, обучающиеся за исключением обучающихся с ограниченными возможностями здоровья (ОВЗ) и детей-инвалидов, очная)</t>
  </si>
  <si>
    <t>Методическое  обеспечение  образовательной деятельности</t>
  </si>
  <si>
    <t>Уникальный номер регионального или общероссийского перечня государственных услуг (работ):
850000.Р.24.1.БВ010002000</t>
  </si>
  <si>
    <t>Количество разработанных документов</t>
  </si>
  <si>
    <t xml:space="preserve">ед. 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</si>
  <si>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</si>
  <si>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Уникальный номер регионального или общероссийского перечня государственных услуг (работ):
850000.Р.24.1.ББ890002000</t>
  </si>
  <si>
    <t>Уникальный номер регионального или общероссийского перечня государственных услуг (работ):
850000.Р.24.1.БВ020002000</t>
  </si>
  <si>
    <t>Уникальный номер регионального или общероссийского перечня государственных услуг (работ):
804200О.99.0.ББ52АЖ24000</t>
  </si>
  <si>
    <t>Количество человеко-часов
( социально-педагогической, очная)</t>
  </si>
  <si>
    <t>Уникальный номер регионального или общероссийского перечня государственных услуг (работ):
804200О.99.0.ББ52АЗ20000</t>
  </si>
  <si>
    <t>Количество человеко-часов
(физкультурно-спортивной, дети за исключением детей с ограниченными возможностями здоровья (ОВЗ) и детей-инвалидов, очная)</t>
  </si>
  <si>
    <t xml:space="preserve">Реализация дополнительных общеразвивающих программы </t>
  </si>
  <si>
    <t>Уникальный номер регионального или общероссийского перечня государственных услуг (работ):
804200О.99.0.ББ52АЖ00000</t>
  </si>
  <si>
    <t>Количество человеко-часов
(туристско-краеведческой, очная)</t>
  </si>
  <si>
    <t xml:space="preserve">Реализация дополнительных общеразвивающих программ </t>
  </si>
  <si>
    <t>Уникальный номер регионального или общероссийского перечня государственных услуг (работ):
804200О.99.0.ББ52АЕ28000</t>
  </si>
  <si>
    <t>Количество человеко-часов
(естественнонаучной, очная)</t>
  </si>
  <si>
    <t>Число посещений
(амбулаторно)</t>
  </si>
  <si>
    <t>Число обучающихся
(среднее общее образование)</t>
  </si>
  <si>
    <t>Уникальный номер регионального или общероссийского перечня государственных услуг (работ): 852101О.99.0.ББ29ЗФ52000</t>
  </si>
  <si>
    <t>Численность обучающихся
(19.01.17 Повар, кондитер, очная)</t>
  </si>
  <si>
    <t>Численность обучающихся
(43.01.09 Повар, кондитер, очная)</t>
  </si>
  <si>
    <t>Количество человеко-часов
(16019 Почтальон, обучающиеся с ограниченными возможностями здоровья (ОВЗ), очная)</t>
  </si>
  <si>
    <t>Количество человеко-часов
(11695 Горничная,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</si>
  <si>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852101О.99.0.ББ29ДЩ32000</t>
  </si>
  <si>
    <t>Численность обучающихся
(15.01.26 Токарь-универсал,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</si>
  <si>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852101О.99.0.ББ29ИЯ52000</t>
  </si>
  <si>
    <t>Численность обучающихся
(22.01.05 Аппаратчик-оператор в производстве цветных металлов,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</si>
  <si>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852101О.99.0.ББ29АР36000</t>
  </si>
  <si>
    <t>Численность обучающихся
(08.01.08 Мастер отделочных 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</si>
  <si>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852101О.99.0.ББ29ТГ04002</t>
  </si>
  <si>
    <t>Численность обучающихся
(23.01.17 Мастер по ремонту и обслуживанию автомобилей, основное общее образование, очная)</t>
  </si>
  <si>
    <t>Код (коды) бюджетной
классификации:
026-0704-1440111427-611</t>
  </si>
  <si>
    <t>Уникальный номер регионального или общероссийского перечня государственных услуг (работ): 852101О.99.0.ББ29ГЗ68000</t>
  </si>
  <si>
    <t>Численность обучающихся
(13.01.10 Электромонтер по ремонту и обслуживанию электрооборудования, основное общее образование, очное)</t>
  </si>
  <si>
    <t>Численность обучающихся
(16678 Плодоовощевод,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</si>
  <si>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852101О.99.0.ББ29ОП24000</t>
  </si>
  <si>
    <t>Численность обучающихся
(35.01.13 Тракторист-машинист сельскохозяйственного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</si>
  <si>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852101О.99.0.ББ29ОР68000</t>
  </si>
  <si>
    <t>Численность обучающихся
(35.01.14 Мастер по техническому обслуживанию и ремонту машинно-тракторного парка,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</si>
  <si>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852101О.99.0.ББ29ЕВ08000</t>
  </si>
  <si>
    <t>Численность обучающихся
(15.01.30 Слесарь, основное общее образование, очная)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</si>
  <si>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</si>
  <si>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Количество человеко-часов
(18511 Слесарь по ремонту автомобилей,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</si>
  <si>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852101О.99.0.ББ29КФ68000</t>
  </si>
  <si>
    <t>Численность обучающихся
(23.01.08 Слесарь по ремонту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</si>
  <si>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852101О.99.0.ББ29ВЭ76000</t>
  </si>
  <si>
    <t>Численность обучающихся
(13.01.03 Электрослесарь по ремонту оборудования электростанций, среднее общее образование, очная)</t>
  </si>
  <si>
    <t>Количество человеко-часов
(18494 Слесарь по контрольно-измерительным приборам и автоматике, 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</si>
  <si>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852101О.99.0.ББ29КС80000</t>
  </si>
  <si>
    <t>Численность обучающихся
(23.01.06 Машинист дорожных и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</si>
  <si>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852101О.99.0.ББ28ЛЛ88000</t>
  </si>
  <si>
    <t>Численность обучающихся
(23.02.01 Организация перевозок и управление на транспорте, основное общее образование, очная)</t>
  </si>
  <si>
    <t>Численность обучающихся
(14621 Монтажник санитарно-технических, вентиляционых систем и оборудования,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</si>
  <si>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852101О.99.0.ББ28ЗТ12000</t>
  </si>
  <si>
    <t>Численность обучающихся
(19.02.08 Технология мяса и мясных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</si>
  <si>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852101О.99.0.ББ28ЗТ52000</t>
  </si>
  <si>
    <t>Численность обучающихся
(19.02.08 Технология мяса и мясных продуктов,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</si>
  <si>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852101О.99.0.ББ28ЛТ36000</t>
  </si>
  <si>
    <t>Численность обучающихся
(23.02.04 Техническая эксплуатация подъемно-транспортных, строительных, дорожных машин и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</si>
  <si>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852101О.99.0.ББ28ЛР20000</t>
  </si>
  <si>
    <t>Численность обучающихся
(23.02.03 Техническое обслуживание и ремонт автомобильного транспорта,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</si>
  <si>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852101О.99.0.ББ28ЛР60000</t>
  </si>
  <si>
    <t>Численность обучающихся
(23.02.03 Техническое обслуживание и ремонт автомобильного транспорта,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</si>
  <si>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852101О.99.0.ББ28ШГ28002</t>
  </si>
  <si>
    <t>Численность обучающихся
(300 23.02.07 Техническое обслуживание и ремонт двигателей, систем и агрегатов автомобилей, основное общее образование, очная)</t>
  </si>
  <si>
    <t>Код (коды) бюджетной
классификации
 026 0704 1440111427 611</t>
  </si>
  <si>
    <t>Уникальный номер регионального или общероссийского перечня государственных услуг (работ): 852101О.99.0.ББ28БЕ84000</t>
  </si>
  <si>
    <t>Численность обучающихся
(08.02.09 Монтаж, наладка и эксплуатация электрооборудования промышленных и гражданских зданий,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</si>
  <si>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852101О.99.0.ББ28БЕ12000</t>
  </si>
  <si>
    <t>Численность обучающихся
(08.02.09 Монтаж, наладка и эксплуатация электрооборудования промышленных и гражданских зданий, физические лица с ОВЗ и инвалиды,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</si>
  <si>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852101О.99.0.ББ28ЕЛ48000</t>
  </si>
  <si>
    <t>Численность обучающихся
(15.02.01 Монтаж и техническая эксплуатация промышленного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</si>
  <si>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852101О.99.0.ББ29ЗР20000</t>
  </si>
  <si>
    <t>Численность обучающихся
(19.01.14 Оператор процессов колбасного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</si>
  <si>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852101О.99.0.ББ29ПЧ40000</t>
  </si>
  <si>
    <t>Численность обучающихся
(43.01.01.Официант, бармен, среднее общее образование, очная)</t>
  </si>
  <si>
    <t>Уникальный номер регионального или общероссийского перечня государственных услуг (работ): 852101О.99.0.ББ28РЩ24000</t>
  </si>
  <si>
    <t>Численность обучающихся
(38.02.01 Экономика и бухгалтерский учет, основное общее образование, общее)</t>
  </si>
  <si>
    <t>Уникальный номер регионального или общероссийского перечня государственных услуг (работ): 852101О.99.0.ББ28РЮ80000</t>
  </si>
  <si>
    <t>Численность обучающихся
(38.02.01 Экономика и бухгалтерский учет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</si>
  <si>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852101О.99.0.ББ28БП48000</t>
  </si>
  <si>
    <t>Численность обучающихся
(09.02.01 Компьютерные системы и комплексы,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</si>
  <si>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852101О.99.0.ББ28БУ80000</t>
  </si>
  <si>
    <t>Численность обучающихся
(09.02.03 Программирование в компьютерных системах, основное общее образование, очная)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</si>
  <si>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</t>
  </si>
  <si>
    <t>Уникальный номер регионального или общероссийского перечня государственных услуг (работ): 852101О.99.0.ББ28ЦЮ88002</t>
  </si>
  <si>
    <t>Численность обучающихся
(09.02.07 Информационные системы и программирование,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</si>
  <si>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852101О.99.0.ББ28ЦЩ72002</t>
  </si>
  <si>
    <t>Численность обучающихся
(09.02.06 Сетевое и системное администрирование,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</si>
  <si>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852101О.99.0.ББ28УУ00000</t>
  </si>
  <si>
    <t>Численность обучающихся
(44.02.06. Профессиональное обучение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</si>
  <si>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852101О.99.0.ББ28УУ40000</t>
  </si>
  <si>
    <t>Численность обучающихся
(44.02.06. Профессиональное обучение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</si>
  <si>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852101О.99.0.ББ28ЗЦ44000</t>
  </si>
  <si>
    <t>Численность обучающихся
(19.02.10 Технология продукции общественного питания,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</si>
  <si>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852101О.99.0.ББ28ЗЦ84000</t>
  </si>
  <si>
    <t>Численность обучающихся
(19.02.10 Технология продукции общественного питания,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</si>
  <si>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852101О.99.0.ББ28ХЩ64000</t>
  </si>
  <si>
    <t>Численность обучающихся
(54.02.01 Дизайн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</si>
  <si>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852101О.99.0.ББ28ИФ36000</t>
  </si>
  <si>
    <t>Численность обучающихся
(21.02.06 Информационные системы обеспечения градостроительной деятельности, основное общее образование, очная)</t>
  </si>
  <si>
    <t xml:space="preserve"> 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</si>
  <si>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
852101О.99.0.ББ28ИФ76000</t>
  </si>
  <si>
    <t>Численность обучающихся
(21.02.06 Информационные системы обеспечения градостроительной деятельности,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</si>
  <si>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852101О.99.0.ББ28ШЯ04002</t>
  </si>
  <si>
    <t>Численность обучающихся
(43.05.15 Поварское и кондитерское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</si>
  <si>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852101О.99.0.ББ28РУ48000</t>
  </si>
  <si>
    <t>Численность обучающихся
( 36.02.01 Ветеринария, физические лица за исключением лиц с ОВЗ и инвалидов,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</si>
  <si>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852101О.99.0.ББ28РФ92000</t>
  </si>
  <si>
    <t>Численность обучающихся
(36.02.01 Ветеринария,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</si>
  <si>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852101О.99.0.ББ28РХ32000</t>
  </si>
  <si>
    <t>Численность обучающихся
(36.02.01 Ветеринария,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</si>
  <si>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852101О.99.0.ББ28РА48000</t>
  </si>
  <si>
    <t>Численность обучающихся
(35.02.08 Электрификация и автоматизация с/х,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</si>
  <si>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852101О.99.0.ББ28РА88000</t>
  </si>
  <si>
    <t>Численность обучающихся
(35.02.08 Электрификация и автоматизация с/х,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</si>
  <si>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852101О.99.0.ББ28БС64000</t>
  </si>
  <si>
    <t>Численность обучающихся
(09.02.02  Компьютерные сети,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</si>
  <si>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852101О.99.0.ББ28БС88000</t>
  </si>
  <si>
    <t>Численность обучающихся
(09.02.02  Компьютерные сети, среднее общее образование, очная)</t>
  </si>
  <si>
    <t>Уникальный номер регионального или общероссийского перечня государственных услуг (работ):
852101О.99.0.ББ28ПЧ00000</t>
  </si>
  <si>
    <t>Численность обучающихся
(35.02.05 Агрономия,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</si>
  <si>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852101О.99.0.ББ28ПЧ40000</t>
  </si>
  <si>
    <t>Численность обучающихся
(35.02.01 Агрономия,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</si>
  <si>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852101О.99.0.ББ28РЧ48000</t>
  </si>
  <si>
    <t>Численность обучающихся
(36.02.02 Зоотехния,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</si>
  <si>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852101О.99.0.ББ28ЗЖ32000</t>
  </si>
  <si>
    <t>Численность обучающихся
(19.02.03 Технология хлеба,кондитерских и макаронных изделий,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</si>
  <si>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852101О.99.0.ББ28ЗЖ72000</t>
  </si>
  <si>
    <t>Численность обучающихся
(19.02.03 Технология хлеба,кондитерских и макаронных изделий,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</si>
  <si>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852101О.99.0.ББ28ЗП96000</t>
  </si>
  <si>
    <t>Численность обучающихся
(19.02.07 Технология молока и молочных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</si>
  <si>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852101О.99.0.ББ28ЗР60000</t>
  </si>
  <si>
    <t>Численность обучающихся
(19.02.07 Технология молока и молочных продуктов, заочная)</t>
  </si>
  <si>
    <t>Уникальный номер регионального или общероссийского перечня государственных услуг (работ):
852101О.99.0.ББ28РР60000</t>
  </si>
  <si>
    <t>Численность обучающихся
(35.02.15 Кинология,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</si>
  <si>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852101О.99.0.ББ29НЩ96000</t>
  </si>
  <si>
    <t>Численность обучающихся
(251 35.01.01 Мастер по лесному хозяйству,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</si>
  <si>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852101О.99.0.ББ29ПД96000</t>
  </si>
  <si>
    <t>Численность обучающихся
(36.01.01 Младший ветеринарный фельдшер, основное общее образование, очная)</t>
  </si>
  <si>
    <t>Уникальный номер регионального или общероссийского перечня государственных услуг (работ):
804200О.99.0.ББ65АА01000</t>
  </si>
  <si>
    <t>Численность обучающихся
(11949 Животновод,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</si>
  <si>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(15415 Овощевод,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</si>
  <si>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852101О.99.0.ББ28УЗ20000</t>
  </si>
  <si>
    <t>Численность обучающихся
(44.02.01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</si>
  <si>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852101О.99.0.ББ28УЗ60000</t>
  </si>
  <si>
    <t>Численность обучающихся
(44.02.01. Дошкольное образование,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</si>
  <si>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852101О.99.0.ББ28ЦЗ44000</t>
  </si>
  <si>
    <t>Численность обучающихся
(54.02.06 Изобразительное искусство и черчение,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</si>
  <si>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852101О.99.0.ББ28УК36000</t>
  </si>
  <si>
    <t>Численность обучающихся
(44.02.02 Преподавание в начальных классах,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</si>
  <si>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852101О.99.0.ББ28ДИ24000</t>
  </si>
  <si>
    <t>Численность обучающихся
(13.02.03 Электрические станции, сети и системы,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</si>
  <si>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852101О.99.0.ББ28ДИ64000</t>
  </si>
  <si>
    <t>Численность обучающихся
(13.02.03 Электрические станции, сети и системы,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</si>
  <si>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852101О.99.0.ББ28ПО36000</t>
  </si>
  <si>
    <t>Численность обучающихся
(35.02.01 Лесное и лесопарковое хозяйство,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</si>
  <si>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852101О.99.0.ББ28ПО76000</t>
  </si>
  <si>
    <t>Численность обучающихся
(35.02.01 Лесное и лесопарковое хозяйство,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</si>
  <si>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852101О.99.0.ББ28ПТ68000</t>
  </si>
  <si>
    <t>Численность обучающихся
(35.02.03 Технология деревообработки,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</si>
  <si>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852101О.99.0.ББ28РК12000</t>
  </si>
  <si>
    <t>Численность обучающихся
(35.02.12 Садово-парковое и ландшафтное строительство,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</si>
  <si>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852101О.99.0.ББ28УЮ64000</t>
  </si>
  <si>
    <t>Численность обучающихся
(49.02.01 Физическая культура,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</si>
  <si>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852101О.99.0.ББ28ДП96000</t>
  </si>
  <si>
    <t>Численность обучающихся
(13.02.06 Релейная защита и автоматизация электроэнергетических систем, среднее общее образование, очная)</t>
  </si>
  <si>
    <t>Уникальный номер регионального или общероссийского перечня государственных услуг (работ):
852101О.99.0.ББ28ИШ92000</t>
  </si>
  <si>
    <t>Численность обучающихся
(21.02.08 Прикладная геодезия, среднее общее образование, очная)</t>
  </si>
  <si>
    <t>Уникальный номер регионального или общероссийского перечня государственных услуг (работ):
852101О.99.0.ББ28СА80000</t>
  </si>
  <si>
    <t>Численность обучающихся
(38.02.02 Страховое дело (по отраслям), среднее общее образование, очная)</t>
  </si>
  <si>
    <t>Уникальный номер регионального или общероссийского перечня государственных услуг (работ):
852101О.99.0.ББ28ДЖ08000</t>
  </si>
  <si>
    <t>Численность обучающихся
(13.02.02 Теплоснабжение и теплотехническое оборудование,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</si>
  <si>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852101О.99.0.ББ28ДЖ48000</t>
  </si>
  <si>
    <t>Численность обучающихся
(13.02.02 Теплоснабжение и теплотехническое оборудование, среднее общее образование, заочная)</t>
  </si>
  <si>
    <t>Количество человеко-часов
(17530 Рабочий зеленого строительства,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</si>
  <si>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(16199 Оператор ЭВМ И ВМ,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</si>
  <si>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804200О.99.0.ББ65АБ01000</t>
  </si>
  <si>
    <t>Количество человеко-часов
(19258 Уборщик производственных и служебных помещений,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</si>
  <si>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
852101О.99.0.ББ28АН24000</t>
  </si>
  <si>
    <t>Численность обучающихся
(07.02.01 Архитектура,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</si>
  <si>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852101О.99.0.ББ28АС56000</t>
  </si>
  <si>
    <t>Численность обучающихся
(08.02.01 Строительство и эксплуатация зданий и сооружений,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</si>
  <si>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852101О.99.0.ББ28АС80000</t>
  </si>
  <si>
    <t>Численность обучающихся
(08.02.01 Строительство и эксплуатация зданий и сооружений, среднее общее образование, очная)</t>
  </si>
  <si>
    <t>Код (коды) бюджетной
классификации
026-0704-1440111427-611</t>
  </si>
  <si>
    <t>Уникальный номер регионального или общероссийского перечня государственных услуг (работ):
852101О.99.0.ББ28АЭ20000</t>
  </si>
  <si>
    <t>Численность обучающихся
(08.02.05 Строительство и эксплуатация автомобильных дорог и аэродромов,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</si>
  <si>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852101О.99.0.ББ28ББ52000</t>
  </si>
  <si>
    <t>Численность обучающихся
(08.02.07 Монтаж и эксплуатация внутренних сантехнических устройств, кондиционирования воздуха и вентиляции,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</si>
  <si>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852101О.99.0.ББ28БЛ16000</t>
  </si>
  <si>
    <t>Численность обучающихся
(08.02.11 Управление, эксплуатация и обслуживание многоквартирного дома,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</si>
  <si>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852101О.99.0.ББ28ИТ20000</t>
  </si>
  <si>
    <t>Численность обучающихся
(21.02.05 Земельно‑имущественные отношения,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</si>
  <si>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852101О.99.0.ББ28ИТ60000</t>
  </si>
  <si>
    <t>Численность обучающихся
(21.02.05 Земельно‑имущественные отношения,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</si>
  <si>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852101О.99.0.ББ28ЧЕ60002</t>
  </si>
  <si>
    <t>Численность обучающихся
(11.02.15 Инфокоммуникационные сети и системы связи, среднее общее образование, очная)</t>
  </si>
  <si>
    <t>Уникальный номер регионального или общероссийского перечня государственных услуг (работ):
852101О.99.0.ББ29АН48000</t>
  </si>
  <si>
    <t>Численность обучающихся
(08.01.06 Мастер сухого строительства,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</si>
  <si>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852101О.99.0.ББ29АО92000</t>
  </si>
  <si>
    <t>Численность обучающихся
(08.01.07 Мастер общестроительных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</si>
  <si>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852101О.99.0.ББ29АУ24000</t>
  </si>
  <si>
    <t>Численность обучающихся
(08.01.10 Мастер жилищно-коммунального хозяйства,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</si>
  <si>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852101О.99.0.ББ29БШ36000</t>
  </si>
  <si>
    <t>Численность обучающихся
(11.01.05 Монтажник связи, основное общее образование, очная)</t>
  </si>
  <si>
    <t>Уникальный номер регионального или общероссийского перечня государственных услуг (работ):
 852101О.99.0.ББ28ШС96002</t>
  </si>
  <si>
    <t>Численность обучающихся
(35.02.16 Эксплуатация и ремонт сельскохозяйственной техники и оборудования, физические лица за исключением лиц с ОВЗ и инвалидов, очная)</t>
  </si>
  <si>
    <t>Количество человеко-часов
(26527 Социальный работник,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</si>
  <si>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0704 1440111427 621</t>
  </si>
  <si>
    <t>Код (коды) бюджетной
классификации
026 0704 1440111427 621</t>
  </si>
  <si>
    <t>Уникальный номер регионального или общероссийского перечня государственных услуг (работ): 852101О.99.0.ББ29ДР68000</t>
  </si>
  <si>
    <t>Численность обучающихся
(15.01.20 Слесарь по контрольно-измерительным приборам и автоматике,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</si>
  <si>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852101О.99.0.ББ28КЛ80000</t>
  </si>
  <si>
    <t>Численность обучающихся
(21.02.15 Открытые горные работы,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</si>
  <si>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852101О.99.0.ББ28КМ04000</t>
  </si>
  <si>
    <t>Численность обучающихся
(21.02.15 Открытые горные работы,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</si>
  <si>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852101О.99.0.ББ28КМ20000</t>
  </si>
  <si>
    <t>Численность обучающихся
(21.02.15 Открытые горные работы,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</si>
  <si>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852101О.99.0.ББ28КР12000</t>
  </si>
  <si>
    <t>Численность обучающихся
(21.02.17 Подземная разработка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</si>
  <si>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852101О.99.0.ББ28КР52000</t>
  </si>
  <si>
    <t>Численность обучающихся
(21.02.17 Подземная разработка месторождений полезных ископаемых,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</si>
  <si>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852101О.99.0.ББ28КТ28000</t>
  </si>
  <si>
    <t>Численность обучающихся
(21.02.18 Обогащение полезных ископаемых,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</si>
  <si>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852101О.99.0.ББ28КТ44000</t>
  </si>
  <si>
    <t>Уникальный номер регионального или общероссийского перечня государственных услуг (работ): 852101О.99.0.ББ28КТ52000</t>
  </si>
  <si>
    <t>Численность обучающихся
(21.02.18 Обогащение полезных ископаемых, среднее общее образование, очная)</t>
  </si>
  <si>
    <t>Уникальный номер регионального или общероссийского перечня государственных услуг (работ): 852101О.99.0.ББ28ДЭ52000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</si>
  <si>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заочное)</t>
  </si>
  <si>
    <t>Уникальный номер регионального или общероссийского перечня государственных услуг (работ): 852101О.99.0.ББ28ДЭ68000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</si>
  <si>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</si>
  <si>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852101О.99.0.ББ28КЖ48000</t>
  </si>
  <si>
    <t>Численность обучающихся
(21.02.13 Геологическая съемка, поиски и разведка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</si>
  <si>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852101О.99.0.ББ28КИ64000</t>
  </si>
  <si>
    <t>Численность обучающихся
(21.02.14 Маркшейдерское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</si>
  <si>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852101О.99.0.ББ28КИ88000</t>
  </si>
  <si>
    <t>Численность обучающихся
(21.02.14 Маркшейдерское дело,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</si>
  <si>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852101О.99.0.ББ28КК04000</t>
  </si>
  <si>
    <t>Численность обучающихся
(21.02.14 Маркшейдерское дело,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</si>
  <si>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852101О.99.0.ББ28ЗЮ00000</t>
  </si>
  <si>
    <t>Численность обучающихся
(20.02.01 Рациональное использование природохозяйственных комплексов, среднее общее образование, очная)</t>
  </si>
  <si>
    <t>Уникальный номер регионального или общероссийского перечня государственных услуг (работ):
852101О.99.0.ББ28УЗ62000</t>
  </si>
  <si>
    <t>Численность обучающихся
(44.02.01. Дошкольное образование, среднее общее образование, заочная с применением дистанционных образовательных технологий)</t>
  </si>
  <si>
    <t>Уникальный номер регионального или общероссийского перечня государственных услуг (работ):
852101О.99.0.ББ28УО68000</t>
  </si>
  <si>
    <t>Численность обучающихся
(44.02.04 Специальное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</si>
  <si>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852101О.99.0.ББ28УК60000</t>
  </si>
  <si>
    <t>Численность обучающихся
(44.02.02 Преподавание в начальных классах, среднее общее образование, очная)</t>
  </si>
  <si>
    <t>Уникальный номер регионального или общероссийского перечня государственных услуг (работ):
852101О.99.0.ББ28ХГ04000</t>
  </si>
  <si>
    <t>Численность обучающихся
(53.02.01 Музыкальное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</si>
  <si>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852101О.99.0.ББ28УР84000</t>
  </si>
  <si>
    <t>Численность обучающихся
(44.02.05 Коррекционная педагогика в начальном образовании,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</si>
  <si>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852101О.99.0.ББ28УМ52000</t>
  </si>
  <si>
    <t>Численность обучающихся
(44.02.03 Педагогика дополнительного образования,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</si>
  <si>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852101О.99.0.ББ28НО20000</t>
  </si>
  <si>
    <t>Численность обучающихся
(27.02.04 Автоматические системы управления, основное общее образование, очное)</t>
  </si>
  <si>
    <t>Уникальный номер регионального или общероссийского перечня государственных услуг (работ):
852101О.99.0.ББ28НО60000</t>
  </si>
  <si>
    <t>Численность обучающихся
(27.02.04 Автоматические системы управления,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</si>
  <si>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852101О.99.0.ББ28ЕШ44000</t>
  </si>
  <si>
    <t>Численность обучающихся
(15.02.07 Автоматизация технологических процессов и производств,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</si>
  <si>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852101О.99.0.ББ29ИЗ36000</t>
  </si>
  <si>
    <t>Численность обучающихся
(21.01.08 Машинист на открытых горных работах,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</si>
  <si>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852101О.99.0.ББ29ДЧ88000</t>
  </si>
  <si>
    <t>Численность обучающихся
(15.01.25 Станочник (металлообработка),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</si>
  <si>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</si>
  <si>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Уникальный номер регионального или общероссийского перечня государственных услуг (работ):
852101О.99.0.ББ29ИУ88000</t>
  </si>
  <si>
    <t>Численность обучающихся
(21.01.16 Обогатитель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</si>
  <si>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852101О.99.0.ББ28СС08000</t>
  </si>
  <si>
    <t>Численность обучающихся
(39.02.01 Социальная работа,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</si>
  <si>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852101О.99.0.ББ28СУ24000</t>
  </si>
  <si>
    <t>Численность обучающихся
(39.02.02 Организация сурдокоммуникации, среднее общее образование, заочное)</t>
  </si>
  <si>
    <t>Уникальный номер регионального или общероссийского перечня государственных услуг (работ):
804200О.99.0.ББ59АБ20001</t>
  </si>
  <si>
    <t>Код (коды) бюджетной
классификации:
026 0705 1470111429 611</t>
  </si>
  <si>
    <t>Уникальный номер регионального или общероссийского перечня государственных услуг (работ):
804200О.99.0.ББ60АБ20001</t>
  </si>
  <si>
    <t>Уникальный номер регионального или общероссийского перечня государственных услуг (работ):
804200О.99.0.ББ60АБ21001</t>
  </si>
  <si>
    <t>Количество человеко-часов
(очная с применением дистанционных образовательных технологий)</t>
  </si>
  <si>
    <t>Уникальный номер регионального или общероссийского перечня государственных услуг (работ):
841214.Р.24.1.ББ970002000</t>
  </si>
  <si>
    <t>Код (коды) бюджетной
классификации
026 0705 1470111429 611</t>
  </si>
  <si>
    <t>Уникальный номер регионального или общероссийского перечня государственных услуг (работ):
850000.P.24.1.БВ020002000</t>
  </si>
  <si>
    <t>Количество отработанных отчетов</t>
  </si>
  <si>
    <t>Проведение прикладных научных исследований</t>
  </si>
  <si>
    <t>Уникальный номер регионального или общероссийского перечня государственных услуг (работ):
722030.Р.24.1.БВ100002000</t>
  </si>
  <si>
    <t>Количество научно-исследовательских работ</t>
  </si>
  <si>
    <t>Количество публикаций в научных журналах</t>
  </si>
  <si>
    <t>Создание и развитие информационных систем и компонентов информационно-телекоммуникационной инфраструктуры</t>
  </si>
  <si>
    <t>Уникальный номер регионального или общероссийского перечня государственных услуг (работ):
620100.Р.24.1.АЖ430002000</t>
  </si>
  <si>
    <t>Количество учетных записей</t>
  </si>
  <si>
    <t>Уникальный номер регионального или общероссийского перечня государственных услуг (работ):
581900.Р.24.1.АЗ080004000</t>
  </si>
  <si>
    <t>Количество экземпляров
(журналы)</t>
  </si>
  <si>
    <t>Уникальный номер регионального или общероссийского перечня государственных услуг (работ):
581900.Р.24.1.АЗ040002000</t>
  </si>
  <si>
    <t>Количество экземпляров
(иные печатные периодические издания, в бумажном виде)</t>
  </si>
  <si>
    <t>Уникальный номер регионального или общероссийского перечня государственных услуг (работ):
620900.Р.24.1.АЖ540004000</t>
  </si>
  <si>
    <t>Количество ИС обеспечения специальной деятельности</t>
  </si>
  <si>
    <t>Количество государственных услуг, предъявляемых в электронном виде</t>
  </si>
  <si>
    <t>Количество центров обработки данных</t>
  </si>
  <si>
    <t>Количество мероприятий
(проведение экспертизы профессиональной деятельности педагогов, проектов, конкурсных материалов, проведение мониторингов в соответствии с планом мероприятий Минобрнауки России, Минобразования Забайкальского края)</t>
  </si>
  <si>
    <t>Код (коды) бюджетной
классификации:
026 0709 1450311452 611</t>
  </si>
  <si>
    <t>Информационно-технологическое обеспечение управления системой образования</t>
  </si>
  <si>
    <t>Уникальный номер регионального или общероссийского перечня государственных услуг (работ):
850000.Р.24.1.БВ040002000</t>
  </si>
  <si>
    <t>Уникальный номер регионального или общероссийского перечня государственных услуг (работ): 801012О.99.0.ББ57АЖ24000</t>
  </si>
  <si>
    <t>Код (коды) бюджетной
классификации:
026 0709 1480111445 611</t>
  </si>
  <si>
    <t>Психолого-медико-педагогическое обследование</t>
  </si>
  <si>
    <t>Уникальный номер регионального или общероссийского перечня государственных услуг (работ):
853212О.99.0.БВ20АА02001</t>
  </si>
  <si>
    <t>Численность обучающихся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</si>
  <si>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880900О.99.0.БА84АА02000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</si>
  <si>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</si>
  <si>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880900О.99.0.БА98АА02000</t>
  </si>
  <si>
    <t>Численность обучающихся
(основное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</si>
  <si>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880900О.99.0.ББ13АА02000</t>
  </si>
  <si>
    <t>Численность обучающихся
(среднее общее образование, в центре психолого-педагогической, медицинской и социальной помощи)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</si>
  <si>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</si>
  <si>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Уникальный номер регионального или общероссийского перечня государственных услуг (работ):
880900О.99.0.ББ14АА02000</t>
  </si>
  <si>
    <t>Число обучающихся, их родителей (законных представителей) и педагогических работников
(среднее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</si>
  <si>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853212О.99.0.БВ21АА02003</t>
  </si>
  <si>
    <t>Число обучающихся, их родителей (законных представителей) и педагогических работников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</si>
  <si>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880900О.99.0.БА85АА02000</t>
  </si>
  <si>
    <t>Число обучающихся, их родителей (законных представителей) и педагогических работников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</si>
  <si>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880900О.99.0.БА99АА02000</t>
  </si>
  <si>
    <t>Число обучающихся, их родителей (законных представителей) и педагогических работников
(основное общее образование, вцентре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</si>
  <si>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853212О.99.0.БВ22АА02001</t>
  </si>
  <si>
    <t>Уникальный номер регионального или общероссийского перечня государственных услуг (работ):
880900О.99.0.БА86АА02000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</si>
  <si>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</si>
  <si>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880900О.99.0.ББ00АА02000</t>
  </si>
  <si>
    <t>Численность обучающихся
(основное общее образование, 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</si>
  <si>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804200О.99.0.ББ52АС32000</t>
  </si>
  <si>
    <t>Количество человеко-часов
(cоциально-педагогической, дети с ограниченными возможностями здоровья (ОВЗ), обучающиеся по состоянию здоровья по месту жительства, адаптированная образовательная программа, очная)</t>
  </si>
  <si>
    <t>Присмотр и уход</t>
  </si>
  <si>
    <t>Уникальный номер регионального или общероссийского перечня государственных услуг (работ):
853211О.99.0.БВ19АГ29000</t>
  </si>
  <si>
    <t>Число детей пребывания
(физические лица льготных категорий, определяемых учредителем, от 3 лет до 5 лет)</t>
  </si>
  <si>
    <t>Уникальный номер регионального или общероссийского перечня государственных услуг (работ):
853211О.99.0.БВ19АГ35000</t>
  </si>
  <si>
    <t>Число детей пребывания
(физические лица льготных категорий, определяемых учредителем, от 5 лет)</t>
  </si>
  <si>
    <t>Код (коды) бюджетной
классификации
026 0709 1480111445 611</t>
  </si>
  <si>
    <t>Первичная медико-санитарная помощь, не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</si>
  <si>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860000О.99.0.АД57АА31002</t>
  </si>
  <si>
    <t>Число посещений
(в части профилактики)</t>
  </si>
  <si>
    <t>Уникальный номер регионального или общероссийского перечня государственных услуг (работ):
880900О.99.0.БА85АА00000</t>
  </si>
  <si>
    <t>Число обучающихся, их родителей (законных представителей) и педагогических работников
(начальное общее образование)</t>
  </si>
  <si>
    <t xml:space="preserve">Уникальный номер регионального или общероссийского перечня государственных услуг (работ):
880900О.99.0.БА99АА00000 </t>
  </si>
  <si>
    <t>Число обучающихся, их родителей (законных представителей) и педагогических работников
(основное общее образование)</t>
  </si>
  <si>
    <t xml:space="preserve">Уникальный номер регионального или общероссийского перечня государственных услуг (работ):
880900О.99.0.ББ14АА00000 </t>
  </si>
  <si>
    <t>Число обучающихся, их родителей (законных представителей) и педагогических работников
(среднее общее образование)</t>
  </si>
  <si>
    <t>Ведение бухгалтерского учета автономными учреждениями, формирование регистров бухгалтерского учета</t>
  </si>
  <si>
    <t>Уникальный номер регионального или общероссийского перечня государственных услуг (работ):
692000.Р.24.1.АЧ200004000</t>
  </si>
  <si>
    <t>Количество отчетов
(электронные носители информации)</t>
  </si>
  <si>
    <t>Код (коды) бюджетной
классификации:
026 0709 1490111455 611</t>
  </si>
  <si>
    <t>Уникальный номер регионального или общероссийского перечня государственных услуг (работ):
692000.Р.24.1.АЧ200003000</t>
  </si>
  <si>
    <t>Количество отчетов
(бумажные носители информации)</t>
  </si>
  <si>
    <t>Уникальный номер регионального или общероссийского перечня государственных услуг (работ):
692000.Р.24.1.АЧ190005000</t>
  </si>
  <si>
    <t>Уникальный номер регионального или общероссийского перечня государственных услуг (работ):
692000.Р.24.1.АЧ190004000</t>
  </si>
  <si>
    <t xml:space="preserve">Уникальный номер регионального или общероссийского перечня государственных услуг (работ):
493900.Р.24.1.АШ150002000 </t>
  </si>
  <si>
    <t xml:space="preserve">машино-часы </t>
  </si>
  <si>
    <t>Закупка товаров, работ, услуг для обеспечения государственных нужд</t>
  </si>
  <si>
    <t>Объем закупок</t>
  </si>
  <si>
    <t xml:space="preserve">Количество человеко-часов
</t>
  </si>
  <si>
    <t>Итого по Министерству образования и науки Забайкальского края</t>
  </si>
  <si>
    <t>Развитие образования Забайкальского края на 2014–2025 годы</t>
  </si>
  <si>
    <t xml:space="preserve">ИТОГО субсидий на оказание государственных услуг
(выполнение работ) по Государственной ветеринарной службе Забайкальского края </t>
  </si>
  <si>
    <t>Итого по государственной программе 
"Развитие образования Забайкальского края на 2014–2025 годы"</t>
  </si>
  <si>
    <t>ВСЕГО СУБСИДИЙ НА ОКАЗАНИЕ ГОСУДАРСТВЕННЫХ УСЛУГ (ВЫПОЛНЕНИЕ РАБОТ)</t>
  </si>
  <si>
    <t>Министерство труда и социальной защиты населения Забайкальского края</t>
  </si>
  <si>
    <t>Первичная медико-санитарная помощь, не включенная в базовую программу обязательного медицинского страхования (первичная медико-санитарная помощь, в части диагностики и лечения, наркология, амбулаторно)</t>
  </si>
  <si>
    <t>Первичная медико-санитарная помощь, не включенная в базовую программу обязательного медицинского страхования (первичная медико-санитарная помощь, в части диагностики и лечения, психиатрия, амбулаторно)</t>
  </si>
  <si>
    <t>Первичная медико-санитарная помощь, не включенная в базовую программу обязательного медицинского страхования (первичная медико-санитарная помощь, в части диагностики и лечения, венерология, амбулаторно)</t>
  </si>
  <si>
    <t>Первичная медико-санитарная помощь, не включенная в базовую программу обязательного медицинского страхования (первичная медико-санитарная помощь, в части диагностики и лечения, фтизиатрия, амбулаторно)</t>
  </si>
  <si>
    <t>Первичная медико-санитарная помощь, не включенная в базовую программу обязательного медицинского страхования 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психиатрия-наркология, амбулаторно)</t>
  </si>
  <si>
    <t>Первичная медико-санитарная помощь, не включенная в базовую программу обязательного медицинского страхования 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(ВИЧ-инфекции)), амбулаторно)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</si>
  <si>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психиатрия,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</si>
  <si>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венерологии),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</si>
  <si>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фтизиатрия,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</si>
  <si>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наркологии),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</si>
  <si>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фтизиатрия, дневной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</si>
  <si>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венерологии), дневной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</si>
  <si>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психиатрия, дневной стационар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</si>
  <si>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наркологии), дневной стационар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</si>
  <si>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 (скорая, в том числе скорая специализированная, медицинская помощь (за исключением санитарно-авиационной эвакуации), вне медицинской организации)</t>
  </si>
  <si>
    <t xml:space="preserve"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 (санитарно-авиационная эвакуация, вне медицинской организации) </t>
  </si>
  <si>
    <t xml:space="preserve">Паллиативная медицинская помощь (стационар) </t>
  </si>
  <si>
    <t>Реализация дополнительных профессиональных программ повышения квалификации (физические лица за исключением лиц с ОВЗ и инвалидов, очная)</t>
  </si>
  <si>
    <t>Реализация образовательных программ среднего профессионального образования - программ подготовки специалистов среднего звена (34.02.02 Медицинский массаж (для обучения лиц с ограниченными возможностями здоровья по зрению), очная с применением сетевой формы реализации и электронного обучения)</t>
  </si>
  <si>
    <t>Реализация образовательных программ среднего профессионального образования - программ подготовки специалистов среднего звена (31.02.02 Акушерское дело, среднее общее образование, очная с применением сетевой формы реализации, дистанционных образовательных технологий и электронного обучения)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</si>
  <si>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(31.02.03 Лабораторная диагностика, среднее общее образование, очная) </t>
  </si>
  <si>
    <t>Реализация образовательных программ среднего профессионального образования - программ подготовки специалистов среднего звена (34.02.01 Сестринское дело,  очно-заочная с применением дистанционных образовательных технологий и электронного обучения)</t>
  </si>
  <si>
    <t>Реализация образовательных программ среднего профессионального образования - программ подготовки специалистов среднего звена (32.02.01 Медико-профилактическое дело, очная с применением дистанционных образовательных технологий и электронного обучения)</t>
  </si>
  <si>
    <t>Объем субсидий на 
финансовое обеспечение 
оказания государственных услуг 
(выполнения работ)</t>
  </si>
  <si>
    <t xml:space="preserve">Реализация образовательных программ среднего профессионального образования-программ подготовки специалистов среднего звена (34.00.00 Сестринское дело, очная с применением дистанционных образовательных технологий и электронного обучения) </t>
  </si>
  <si>
    <t>Реализация образовательных программ среднего профессионального образования - программ подготовки специалистов среднего звена (31.02.01 Лечебное дело, физические лица за исключением лиц с ОВЗ и инвалидов, очная с применением электронного обучения)</t>
  </si>
  <si>
    <t xml:space="preserve">Осуществление издательской деятельности 
(газеты, печатная) </t>
  </si>
  <si>
    <t>Осуществление издательской деятельности (журналы, печатная)</t>
  </si>
  <si>
    <t xml:space="preserve">Ведение информационных ресурсов и баз данных (обновление и сопровождение сайтов и баз данных) 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</si>
  <si>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 (Типовые компоненты ИТКИ, контроль и мониторинг показателей функционирования)</t>
  </si>
  <si>
    <t>Уникальный номер регионального или общероссийского перечня государственных услуг (работ):
860000О.99.0.БЗ68АА01000</t>
  </si>
  <si>
    <t>Паллиативная медицинская помощь (амбулаторно на дому выездными патронажными бригадами)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</si>
  <si>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 (амбулаторно)</t>
  </si>
  <si>
    <t>Министерство жилищно-коммунального хозяйства, энергетики, цифровизации и связи Забайкальского края</t>
  </si>
  <si>
    <t>324,8/9 893</t>
  </si>
  <si>
    <t>530/ 15 900</t>
  </si>
  <si>
    <t>Количество автоматизированных рабочих мест</t>
  </si>
  <si>
    <t>Количество отработанных часов средствами видеофиксации</t>
  </si>
  <si>
    <t>Время работы комплексной системы информирования и оповещения населения</t>
  </si>
  <si>
    <t xml:space="preserve">Оперативные сводки и донесения </t>
  </si>
  <si>
    <t>Код (коды) бюджетной
классификации: 
003 0901 1620213470 611</t>
  </si>
  <si>
    <t>026 0704 1440111427 621</t>
  </si>
  <si>
    <t>Уникальный номер регионального или общероссийского перечня государственных услуг (работ): 852101О.99.0.ББ29ТВ61002</t>
  </si>
  <si>
    <t>Численность обучающихся 
(23.01.17 Мастер по ремонту и обслуживанию автомобилей, физические лица с ОВЗ и инвалиды, основное общее образование, очная с применением сетевой формы реализации и электронного обучения)</t>
  </si>
  <si>
    <t>Количество человеко-часов
(18511 Слесарь по ремонту автомобилей, обучающиеся с ограниченными возможностями здоровья, очная)</t>
  </si>
  <si>
    <t>Уникальный номер регионального или общероссийского перечня государственных услуг (работ):
852101О.99.0.ББ29СС64002</t>
  </si>
  <si>
    <t>Код (коды) бюджетной
классификации:</t>
  </si>
  <si>
    <t>Уникальный номер регионального или общероссийского перечня государственных услуг (работ): 852101О.99.0.ББ28ЛМ28000</t>
  </si>
  <si>
    <t>Численность обучающихся
(23.02.01 Организация перевозок и управление на транспорте)</t>
  </si>
  <si>
    <t>Уникальный номер регионального или общероссийского перечня государственных услуг (работ): 852101О.99.0.ББ28ШГ68002</t>
  </si>
  <si>
    <t>Численность обучающихся
(23.02.07 Техническое обслуживание и ремонт двигателей, систем и агрегатов автомобилей,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</si>
  <si>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852101О.99.0.ББ28ДЖ24000</t>
  </si>
  <si>
    <t>Численность обучающихся
(13.02.02 Теплоснабжение и теплотехническое оборудование, основное общее образование, заочная)</t>
  </si>
  <si>
    <t>Численность обучающихся
(08.01.25 Мастер отделочных строительных и декоративных работ,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</si>
  <si>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852101О.99.0.ББ28ЖИ51000</t>
  </si>
  <si>
    <t>Уникальный номер регионального или общероссийского перечня государственных услуг (работ): 852101О.99.0.ББ28ЖИ80000</t>
  </si>
  <si>
    <t>Численность обучающихся  
(18.02.03 Химическая технология неорганических веществ, основное общее образование, очно-заочная с применением электронного обучения)</t>
  </si>
  <si>
    <t>Численность обучающихся 
(18.02.03 Химическая технология неорганических веществ, среднее общее образование, заочная)</t>
  </si>
  <si>
    <t>Количество человеко-часов
(18103 Садовник, обучающиеся с ограниченными возможностями здоровья (ОВЗ), очная)</t>
  </si>
  <si>
    <t>Количество человеко-часов
(06.044 Цифровой куратор,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</si>
  <si>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(1442 Водитель автомобиля, обучающиеся за исключением обучающихся с ограниченными возможностями здоровья (ОВЗ) и детей-инвалидов, очная)</t>
  </si>
  <si>
    <t>Количество человеко-часов               (17546 Рабочий по уходу за животными, обучающиеся с ограниченными возможностями здоровья (ОВЗ), очная)</t>
  </si>
  <si>
    <t>Количество человеко-часов                 (12192 Замерщик на топографо-геодезических и маркшейдерских работах, обучающиеся за исключением обучающихся с ограниченными возможностями здоровья (ОВЗ) и детей-инвалидов, очная)</t>
  </si>
  <si>
    <t>Количество человеко-часов                (19854 Электромонтер по ремонту аппаратуры релейной защиты и автоматики,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</si>
  <si>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(14388 Машинист экскаватора,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</si>
  <si>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(19203 Тракторист,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</si>
  <si>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(12901 Кондитер,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</si>
  <si>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852101О.99.0.ББ29БИ96000</t>
  </si>
  <si>
    <t>Численность обучающихся 
(23.01.14 Бригадир-путеец,  основное общее образование, очная)</t>
  </si>
  <si>
    <t>026 0702 1420111433 611</t>
  </si>
  <si>
    <t>026 0703 1430111423 611</t>
  </si>
  <si>
    <t>Количество человек , получающих услугу</t>
  </si>
  <si>
    <t>40</t>
  </si>
  <si>
    <t>458</t>
  </si>
  <si>
    <t>465</t>
  </si>
  <si>
    <t>474</t>
  </si>
  <si>
    <t>475</t>
  </si>
  <si>
    <t>38</t>
  </si>
  <si>
    <t>Реализация адаптированных основных общtобразовательных программ для детей с умственной отсталостью</t>
  </si>
  <si>
    <t>201</t>
  </si>
  <si>
    <t>228</t>
  </si>
  <si>
    <t>227</t>
  </si>
  <si>
    <t>230</t>
  </si>
  <si>
    <t>026 0709 1480111445 611</t>
  </si>
  <si>
    <t>10</t>
  </si>
  <si>
    <t>026 0707 1460111435 621</t>
  </si>
  <si>
    <t>026 0705 1470111429 611</t>
  </si>
  <si>
    <t>026 0709 1450311452 611</t>
  </si>
  <si>
    <t>Количество экспертных заключений</t>
  </si>
  <si>
    <t>Число человеко-дней пребывания</t>
  </si>
  <si>
    <t>Число человеко-часов пребывания</t>
  </si>
  <si>
    <t>Количество мероприятий
(технологическое обеспечение и ведение региональной информационной системы образовательных результатов, информационное сопровождение)</t>
  </si>
  <si>
    <t>Уникальный номер регионального или общероссийского перечня государственных услуг (работ): 801012О.99.0.БА81АБ44001</t>
  </si>
  <si>
    <t>Число обучающихся
(дети инвалиды,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</si>
  <si>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801012О.99.0.БА81АБ57001</t>
  </si>
  <si>
    <t>Число обучающихся
(дети 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</si>
  <si>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Уникальный номер регионального или общероссийского перечня государственных услуг (работ): 
801012О.99.0.БА81АА00001</t>
  </si>
  <si>
    <t>Число обучающихся
(обучающиеся с ограниченными возможностями здоровья (ОВЗ),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</si>
  <si>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
801012О.99.0.БА81АВ88000</t>
  </si>
  <si>
    <t>Число обучающихся
(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</si>
  <si>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
801012О.99.0.БА81АЯ36001</t>
  </si>
  <si>
    <t>Число обучающихся
(нуждающиеся в длительном лечении, очная)</t>
  </si>
  <si>
    <t>Уникальный номер регионального или общероссийского перечня государственных услуг (работ): 
880900О.99.0.ББ00АА01000</t>
  </si>
  <si>
    <t>Уникальный номер регионального или общероссийского перечня государственных услуг (работ): 
880900О.99.0.ББ15АА01000</t>
  </si>
  <si>
    <t>Число обучающихся
(основное общее образование, в организации, осуществляющей образовательную деятельность)</t>
  </si>
  <si>
    <t>Число обучающихся
(среднее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</si>
  <si>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 
853212О.99.0.БВ22АА01001</t>
  </si>
  <si>
    <t>Число обучающихся
(дошкольное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</si>
  <si>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 
802111О.99.0.БА96АБ50001</t>
  </si>
  <si>
    <t>Число обучающихся
(основное общее образование, дети-инвалиды, очная)</t>
  </si>
  <si>
    <t>Уникальный номер регионального или общероссийского перечня государственных услуг (работ): 
802111О.99.0.БА96АЯ62001</t>
  </si>
  <si>
    <t>Число обучающихся
(проходящие обучение в общеобразовательных организациях, созданных при исправительных учреждениях уголовно-исполнительной системы, очно-заочная)</t>
  </si>
  <si>
    <t>Уникальный номер регионального или общероссийского перечня государственных услуг (работ): 
802111О.99.0.БА96АЮ58001</t>
  </si>
  <si>
    <t>Число обучающихся
(основное общее образование,  очная)</t>
  </si>
  <si>
    <t>Уникальный номер регионального или общероссийского перечня государственных услуг (работ): 
802111О.99.0.БА96АЯ66001</t>
  </si>
  <si>
    <t>Число обучающихся
(проходящие обучение в общеобразовательных организациях, созданных при исправительных учреждениях уголовно-исполнительной системы, заочная)</t>
  </si>
  <si>
    <t>Уникальный номер регионального или общероссийского перечня государственных услуг (работ): 
802112О.99.0.ББ11АЯ62001</t>
  </si>
  <si>
    <t>Число обучающихся
(среднее общее образование, проходящие обучение в общеобразовательных организациях, созданных при исправительных учреждениях уголовно-исполнительной системы, очно-заочная)</t>
  </si>
  <si>
    <t>Уникальный номер регионального или общероссийского перечня государственных услуг (работ): 
802112О.99.0.ББ11АЯ66001</t>
  </si>
  <si>
    <t>Число обучающихся
(среднее общее образование, проходящие обучение в общеобразовательных организациях, созданных при исправительных учреждениях уголовно-исполнительной системы, заочная)</t>
  </si>
  <si>
    <t>Уникальный номер регионального или общероссийского перечня государственных услуг (работ): 
801012О.99.0.БА81АЯ88001</t>
  </si>
  <si>
    <t>Реализация основных общеобразовательных программ начального общего, основного общего образования</t>
  </si>
  <si>
    <t>Число обучающихся
(нуждающиеся в длительном лечении, проходящие обучение по состоянию здоровья в медицинских организациях, очно-заочная)</t>
  </si>
  <si>
    <t>Уникальный номер регионального или общероссийского перечня государственных услуг (работ): 
854100О.99.0.БО53АГ88000</t>
  </si>
  <si>
    <t>Реализация дополнительных образовательных программ спортивной подготовки по неолимпийским видам спорта</t>
  </si>
  <si>
    <t>Число лиц, прошедших спортивную подготовку (дополнительное образование детей и взрослых, чир спорт, этап начальной подготовки)</t>
  </si>
  <si>
    <t>Реализация дополнительных образовательных программ спортивной подготовки по олимпийским видам спорта</t>
  </si>
  <si>
    <t>Уникальный номер регионального или общероссийского перечня государственных услуг (работ): 
854100О.99.0.БО52АВ08000</t>
  </si>
  <si>
    <t>Число лиц, прошедших спортивную подготовку (дополнительное образование детей и взрослых, баскетбол, этап начальной подготовки)</t>
  </si>
  <si>
    <t>Уникальный номер регионального или общероссийского перечня государственных услуг (работ): 
854100О.99.0.БО52АВ04000</t>
  </si>
  <si>
    <t>Число лиц, прошедших спортивную подготовку (дополнительное образование детей и взрослых, спортивная борьба, этап начальной подготовки)</t>
  </si>
  <si>
    <t>Уникальный номер регионального или общероссийского перечня государственных услуг (работ): 
854100О.99.0.БО52АБ04000</t>
  </si>
  <si>
    <t>Число лиц, прошедших спортивную подготовку (дополнительное образование детей и взрослых, бадминтон, этап начальной подготовки)</t>
  </si>
  <si>
    <t>Уникальный номер регионального или общероссийского перечня государственных услуг (работ): 
854100О.99.0.БО52АВ00000</t>
  </si>
  <si>
    <t>Число лиц, прошедших спортивную подготовку (дополнительное образование детей и взрослых, стрельба из лука, этап начальной подготовки)</t>
  </si>
  <si>
    <t>Уникальный номер регионального или общероссийского перечня государственных услуг (работ): 
854100О.99.0.БО52АБ64000</t>
  </si>
  <si>
    <t>Число лиц, прошедших спортивную подготовку (дополнительное образование детей и взрослых, дзюдо, этап начальной подготовки)</t>
  </si>
  <si>
    <t>57</t>
  </si>
  <si>
    <t>60</t>
  </si>
  <si>
    <t>Количество проведенных консультаций</t>
  </si>
  <si>
    <t>Количество отчетов, составленных по результатам работы</t>
  </si>
  <si>
    <t>49</t>
  </si>
  <si>
    <t>59</t>
  </si>
  <si>
    <t>Уникальный номер регионального или общероссийского перечня государственных услуг (работ): 
850000.Р.24.1.ББ890002000</t>
  </si>
  <si>
    <t>Количество мероприятий
(выявление и поддержка одаренных детей, ведение базы данных одаренных детей Забайкальского края, стационарно)</t>
  </si>
  <si>
    <t>Уникальный номер регионального или общероссийского перечня государственных услуг (работ): 
804200О.99.0.ББ60АБ24001</t>
  </si>
  <si>
    <t>Число обучающихся 
(дополнительное профессиональное образование для лиц, имеющих или получающих высшее образование, очно-заочная)</t>
  </si>
  <si>
    <t xml:space="preserve">Количество публикаций в журналах, индексируемых в российских и международных информационно-аналитических системах научного цитирования </t>
  </si>
  <si>
    <t xml:space="preserve">Количество типовых компонентов информационно-телекоммуникационной инфраструктуры </t>
  </si>
  <si>
    <t>Уникальный номер регионального или общероссийского перечня государственных услуг (работ): 
620900.Р.24.1.АЖ540003000</t>
  </si>
  <si>
    <t>ед</t>
  </si>
  <si>
    <t>Количество пользователей</t>
  </si>
  <si>
    <t>Уникальный номер регионального или общероссийского перечня государственных услуг (работ): 
854100О.99.0.БО53АГ89000</t>
  </si>
  <si>
    <t>Число лиц, прошедших спортивную подготовку на этапе спортивной подготовки (дополнительное образование детей и взрослых, чир спорт, учебно-тренировочный этап (этап спортивной специализации))</t>
  </si>
  <si>
    <t>Уникальный номер регионального или общероссийского перечня государственных услуг (работ): 
854100О.99.0.БО52АВ09000</t>
  </si>
  <si>
    <t>Число лиц, прошедших спортивную подготовку на этапе спортивной подготовки  (дополнительное образование детей и взрослых, баскетбол, учебно-тренировочный этап (этап спортивной специализации))</t>
  </si>
  <si>
    <t>Уникальный номер регионального или общероссийского перечня государственных услуг (работ): 
854100О.99.0.БО53АГ90000</t>
  </si>
  <si>
    <t xml:space="preserve">Реализация дополнительных образовательных программ спортивной подготовки по неолимпийским видам спорта
</t>
  </si>
  <si>
    <t>Число лиц, прошедших спортивную подготовку на этапе спортивной подготовки  (дополнительное образование детей и взрослых, чир спорт, этап совершенствования спортивного мастерства)</t>
  </si>
  <si>
    <t>Уникальный номер регионального или общероссийского перечня государственных услуг (работ): 
854100О.99.0.БО52АВ10000</t>
  </si>
  <si>
    <t>Число лиц, прошедших спортивную подготовку на этапе спортивной подготовки  (дополнительное образование детей и взрослых, баскетбол, этап совершенствования спортивного мастерства)</t>
  </si>
  <si>
    <t>Уникальный номер регионального или общероссийского перечня государственных услуг (работ): 
854100О.99.0.БО52АВ05000</t>
  </si>
  <si>
    <t>Число лиц, прошедших спортивную подготовку на этапе спортивной подготовки  (дополнительное образование детей и взрослых, спортивная стрельба, учебно-тренировочный этап (этап спортивной специализации))</t>
  </si>
  <si>
    <t>Уникальный номер регионального или общероссийского перечня государственных услуг (работ): 
854100О.99.0.БО52АВ02000</t>
  </si>
  <si>
    <t>Число лиц, прошедших спортивную подготовку на этапе спортивной подготовки  (дополнительное образование детей и взрослых, стрельба из лука, этап совершенствования спортивного мастерства)</t>
  </si>
  <si>
    <t>Уникальный номер регионального или общероссийского перечня государственных услуг (работ): 
854100О.99.0.БО52АБ65000</t>
  </si>
  <si>
    <t>Число лиц, прошедших спортивную подготовку на этапе спортивной подготовки  (дополнительное образование детей и взрослых, дзюдо, учебно-тренировочный этап (этап спортивной специализации))</t>
  </si>
  <si>
    <t>Уникальный номер регионального или общероссийского перечня государственных услуг (работ): 
854100О.99.0.БО52АВ01000</t>
  </si>
  <si>
    <t>Число лиц, прошедших спортивную подготовку на этапе спортивной подготовки  (дополнительное образование детей и взрослых, стрельба из лука, учебно-тренировочный этап (этап спортивной специализации))</t>
  </si>
  <si>
    <t>усл. ед.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</si>
  <si>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</si>
  <si>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</si>
  <si>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</si>
  <si>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</si>
  <si>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</si>
  <si>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</si>
  <si>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</si>
  <si>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</si>
  <si>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</si>
  <si>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</si>
  <si>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</si>
  <si>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15.1.16</t>
  </si>
  <si>
    <t>15.1.14</t>
  </si>
  <si>
    <t>15.1.13</t>
  </si>
  <si>
    <t>15.1.15</t>
  </si>
  <si>
    <t>15.1.17</t>
  </si>
  <si>
    <t>15.1.18</t>
  </si>
  <si>
    <t>15.1.19</t>
  </si>
  <si>
    <t>15.1.20</t>
  </si>
  <si>
    <t>15.1.21</t>
  </si>
  <si>
    <t>15.1.22</t>
  </si>
  <si>
    <t>15.1.23</t>
  </si>
  <si>
    <t>15.1.24</t>
  </si>
  <si>
    <t>15.1.25</t>
  </si>
  <si>
    <t>15.1.26</t>
  </si>
  <si>
    <t>15.1.27</t>
  </si>
  <si>
    <t>15.1.28</t>
  </si>
  <si>
    <t>15.1.29</t>
  </si>
  <si>
    <t>15.1.30</t>
  </si>
  <si>
    <t>15.1.31</t>
  </si>
  <si>
    <t>15.1.32</t>
  </si>
  <si>
    <t>15.1.33</t>
  </si>
  <si>
    <t>15.1.34</t>
  </si>
  <si>
    <t>15.1.35</t>
  </si>
  <si>
    <t>15.1.36</t>
  </si>
  <si>
    <t>15.1.37</t>
  </si>
  <si>
    <t>15.1.38</t>
  </si>
  <si>
    <t>15.1.39</t>
  </si>
  <si>
    <t>15.1.40</t>
  </si>
  <si>
    <t>15.1.41</t>
  </si>
  <si>
    <t>15.1.42</t>
  </si>
  <si>
    <t>15.1.43</t>
  </si>
  <si>
    <t>15.1.44</t>
  </si>
  <si>
    <t>15.1.45</t>
  </si>
  <si>
    <t>15.1.46</t>
  </si>
  <si>
    <t>15.1.47</t>
  </si>
  <si>
    <t>15.1.48</t>
  </si>
  <si>
    <t>15.1.49</t>
  </si>
  <si>
    <t>15.1.50</t>
  </si>
  <si>
    <t>15.1.51</t>
  </si>
  <si>
    <t>15.1.52</t>
  </si>
  <si>
    <t>15.1.53</t>
  </si>
  <si>
    <t>15.1.54</t>
  </si>
  <si>
    <t>15.1.55</t>
  </si>
  <si>
    <t>15.1.56</t>
  </si>
  <si>
    <t>15.1.57</t>
  </si>
  <si>
    <t>15.1.58</t>
  </si>
  <si>
    <t>15.1.59</t>
  </si>
  <si>
    <t>15.1.60</t>
  </si>
  <si>
    <t>15.1.61</t>
  </si>
  <si>
    <t>15.1.62</t>
  </si>
  <si>
    <t>15.1.63</t>
  </si>
  <si>
    <t>15.1.64</t>
  </si>
  <si>
    <t>15.1.65</t>
  </si>
  <si>
    <t>15.1.66</t>
  </si>
  <si>
    <t>15.1.67</t>
  </si>
  <si>
    <t>15.1.68</t>
  </si>
  <si>
    <t>15.1.69</t>
  </si>
  <si>
    <t>15.1.70</t>
  </si>
  <si>
    <t>15.1.71</t>
  </si>
  <si>
    <t>15.1.72</t>
  </si>
  <si>
    <t>15.1.73</t>
  </si>
  <si>
    <t>15.1.74</t>
  </si>
  <si>
    <t>15.1.75</t>
  </si>
  <si>
    <t>15.1.76</t>
  </si>
  <si>
    <t>15.1.77</t>
  </si>
  <si>
    <t>15.1.78</t>
  </si>
  <si>
    <t>15.1.79</t>
  </si>
  <si>
    <t>15.1.80</t>
  </si>
  <si>
    <t>15.1.81</t>
  </si>
  <si>
    <t>15.1.82</t>
  </si>
  <si>
    <t>15.1.83</t>
  </si>
  <si>
    <t>15.1.84</t>
  </si>
  <si>
    <t>15.1.85</t>
  </si>
  <si>
    <t>15.1.86</t>
  </si>
  <si>
    <t>15.1.87</t>
  </si>
  <si>
    <t>15.1.88</t>
  </si>
  <si>
    <t>15.1.89</t>
  </si>
  <si>
    <t>15.1.90</t>
  </si>
  <si>
    <t>15.1.91</t>
  </si>
  <si>
    <t>15.1.92</t>
  </si>
  <si>
    <t>15.1.93</t>
  </si>
  <si>
    <t>15.1.94</t>
  </si>
  <si>
    <t>15.1.95</t>
  </si>
  <si>
    <t>15.1.96</t>
  </si>
  <si>
    <t>15.1.97</t>
  </si>
  <si>
    <t>15.1.98</t>
  </si>
  <si>
    <t>15.1.99</t>
  </si>
  <si>
    <t>15.1.100</t>
  </si>
  <si>
    <t>15.1.101</t>
  </si>
  <si>
    <t>15.1.102</t>
  </si>
  <si>
    <t>15.1.103</t>
  </si>
  <si>
    <t>15.1.104</t>
  </si>
  <si>
    <t>15.1.105</t>
  </si>
  <si>
    <t>15.1.106</t>
  </si>
  <si>
    <t>15.1.107</t>
  </si>
  <si>
    <t>15.1.108</t>
  </si>
  <si>
    <t>15.1.109</t>
  </si>
  <si>
    <t>15.1.110</t>
  </si>
  <si>
    <t>15.1.111</t>
  </si>
  <si>
    <t>15.1.112</t>
  </si>
  <si>
    <t>15.1.113</t>
  </si>
  <si>
    <t>15.1.114</t>
  </si>
  <si>
    <t>15.1.115</t>
  </si>
  <si>
    <t>15.1.116</t>
  </si>
  <si>
    <t>15.1.117</t>
  </si>
  <si>
    <t>15.1.118</t>
  </si>
  <si>
    <t>15.1.119</t>
  </si>
  <si>
    <t>15.1.120</t>
  </si>
  <si>
    <t>15.1.121</t>
  </si>
  <si>
    <t>15.1.122</t>
  </si>
  <si>
    <t>15.1.123</t>
  </si>
  <si>
    <t>15.1.124</t>
  </si>
  <si>
    <t>15.1.125</t>
  </si>
  <si>
    <t>15.1.126</t>
  </si>
  <si>
    <t>15.1.127</t>
  </si>
  <si>
    <t>15.1.128</t>
  </si>
  <si>
    <t>15.1.129</t>
  </si>
  <si>
    <t>15.1.130</t>
  </si>
  <si>
    <t>15.1.131</t>
  </si>
  <si>
    <t>15.1.132</t>
  </si>
  <si>
    <t>15.1.133</t>
  </si>
  <si>
    <t>15.1.134</t>
  </si>
  <si>
    <t>15.1.135</t>
  </si>
  <si>
    <t>15.1.136</t>
  </si>
  <si>
    <t>15.1.137</t>
  </si>
  <si>
    <t>15.1.138</t>
  </si>
  <si>
    <t>15.1.139</t>
  </si>
  <si>
    <t>15.1.140</t>
  </si>
  <si>
    <t>15.1.141</t>
  </si>
  <si>
    <t>15.1.142</t>
  </si>
  <si>
    <t>15.1.143</t>
  </si>
  <si>
    <t>15.1.144</t>
  </si>
  <si>
    <t>15.1.145</t>
  </si>
  <si>
    <t>15.1.146</t>
  </si>
  <si>
    <t>15.1.147</t>
  </si>
  <si>
    <t>15.1.148</t>
  </si>
  <si>
    <t>15.1.149</t>
  </si>
  <si>
    <t>15.1.150</t>
  </si>
  <si>
    <t>15.1.151</t>
  </si>
  <si>
    <t>15.1.152</t>
  </si>
  <si>
    <t>15.1.153</t>
  </si>
  <si>
    <t>15.1.154</t>
  </si>
  <si>
    <t>15.1.155</t>
  </si>
  <si>
    <t>15.1.156</t>
  </si>
  <si>
    <t>15.1.157</t>
  </si>
  <si>
    <t>15.1.158</t>
  </si>
  <si>
    <t>15.1.159</t>
  </si>
  <si>
    <t>15.1.160</t>
  </si>
  <si>
    <t>15.1.161</t>
  </si>
  <si>
    <t>15.1.162</t>
  </si>
  <si>
    <t>15.1.163</t>
  </si>
  <si>
    <t>15.1.164</t>
  </si>
  <si>
    <t>15.1.165</t>
  </si>
  <si>
    <t>15.1.166</t>
  </si>
  <si>
    <t>15.1.167</t>
  </si>
  <si>
    <t>15.1.168</t>
  </si>
  <si>
    <t>15.1.169</t>
  </si>
  <si>
    <t>15.1.170</t>
  </si>
  <si>
    <t>15.1.171</t>
  </si>
  <si>
    <t>15.1.172</t>
  </si>
  <si>
    <t>15.1.173</t>
  </si>
  <si>
    <t>15.1.174</t>
  </si>
  <si>
    <t>15.1.175</t>
  </si>
  <si>
    <t>15.1.176</t>
  </si>
  <si>
    <t>15.1.177</t>
  </si>
  <si>
    <t>15.1.178</t>
  </si>
  <si>
    <t>15.1.179</t>
  </si>
  <si>
    <t>15.1.180</t>
  </si>
  <si>
    <t>15.1.181</t>
  </si>
  <si>
    <t>15.1.182</t>
  </si>
  <si>
    <t>15.1.183</t>
  </si>
  <si>
    <t>15.1.184</t>
  </si>
  <si>
    <t>15.1.185</t>
  </si>
  <si>
    <t>15.1.186</t>
  </si>
  <si>
    <t>15.1.187</t>
  </si>
  <si>
    <t>15.1.188</t>
  </si>
  <si>
    <t>15.1.189</t>
  </si>
  <si>
    <t>15.1.190</t>
  </si>
  <si>
    <t>15.1.191</t>
  </si>
  <si>
    <t>15.1.192</t>
  </si>
  <si>
    <t>15.1.193</t>
  </si>
  <si>
    <t>15.1.194</t>
  </si>
  <si>
    <t>15.1.195</t>
  </si>
  <si>
    <t>15.1.196</t>
  </si>
  <si>
    <t>15.1.197</t>
  </si>
  <si>
    <t>15.1.198</t>
  </si>
  <si>
    <t>15.1.199</t>
  </si>
  <si>
    <t>15.1.200</t>
  </si>
  <si>
    <t>15.1.201</t>
  </si>
  <si>
    <t>15.1.202</t>
  </si>
  <si>
    <t>15.1.203</t>
  </si>
  <si>
    <t>15.1.204</t>
  </si>
  <si>
    <t>15.1.205</t>
  </si>
  <si>
    <t>15.1.206</t>
  </si>
  <si>
    <t>15.1.207</t>
  </si>
  <si>
    <t>15.1.208</t>
  </si>
  <si>
    <t>15.1.209</t>
  </si>
  <si>
    <t>15.1.210</t>
  </si>
  <si>
    <t>15.1.211</t>
  </si>
  <si>
    <t>15.1.212</t>
  </si>
  <si>
    <t>15.1.213</t>
  </si>
  <si>
    <t>15.1.214</t>
  </si>
  <si>
    <t>15.1.215</t>
  </si>
  <si>
    <t>15.1.216</t>
  </si>
  <si>
    <t>15.1.217</t>
  </si>
  <si>
    <t>15.1.218</t>
  </si>
  <si>
    <t>15.1.219</t>
  </si>
  <si>
    <t>15.1.220</t>
  </si>
  <si>
    <t>15.1.221</t>
  </si>
  <si>
    <t>15.1.222</t>
  </si>
  <si>
    <t>15.1.223</t>
  </si>
  <si>
    <t>15.1.224</t>
  </si>
  <si>
    <t>15.1.225</t>
  </si>
  <si>
    <t>15.1.226</t>
  </si>
  <si>
    <t>15.1.227</t>
  </si>
  <si>
    <t>15.1.228</t>
  </si>
  <si>
    <t>15.1.229</t>
  </si>
  <si>
    <t>15.1.230</t>
  </si>
  <si>
    <t>15.1.231</t>
  </si>
  <si>
    <t>15.1.232</t>
  </si>
  <si>
    <t>15.1.233</t>
  </si>
  <si>
    <t>15.1.234</t>
  </si>
  <si>
    <t>15.1.235</t>
  </si>
  <si>
    <t>15.1.236</t>
  </si>
  <si>
    <t>15.1.237</t>
  </si>
  <si>
    <t>15.1.238</t>
  </si>
  <si>
    <t>15.1.239</t>
  </si>
  <si>
    <t>15.1.240</t>
  </si>
  <si>
    <t>15.1.241</t>
  </si>
  <si>
    <t>15.1.242</t>
  </si>
  <si>
    <t>15.1.243</t>
  </si>
  <si>
    <t>15.1.244</t>
  </si>
  <si>
    <t>15.1.245</t>
  </si>
  <si>
    <t>15.1.246</t>
  </si>
  <si>
    <t>15.1.247</t>
  </si>
  <si>
    <t>15.1.248</t>
  </si>
  <si>
    <t>15.1.249</t>
  </si>
  <si>
    <t>15.1.250</t>
  </si>
  <si>
    <t>15.1.251</t>
  </si>
  <si>
    <t>15.1.252</t>
  </si>
  <si>
    <t>15.1.253</t>
  </si>
  <si>
    <t>15.1.254</t>
  </si>
  <si>
    <t>15.1.255</t>
  </si>
  <si>
    <t>15.1.256</t>
  </si>
  <si>
    <t>15.1.257</t>
  </si>
  <si>
    <t>15.1.258</t>
  </si>
  <si>
    <t>15.1.259</t>
  </si>
  <si>
    <t>15.1.260</t>
  </si>
  <si>
    <t>15.1.261</t>
  </si>
  <si>
    <t>15.1.262</t>
  </si>
  <si>
    <t>15.1.263</t>
  </si>
  <si>
    <t>15.1.264</t>
  </si>
  <si>
    <t>15.1.265</t>
  </si>
  <si>
    <t>15.1.266</t>
  </si>
  <si>
    <t>15.1.267</t>
  </si>
  <si>
    <t>15.1.268</t>
  </si>
  <si>
    <t>15.1.269</t>
  </si>
  <si>
    <t>15.1.270</t>
  </si>
  <si>
    <t>15.1.271</t>
  </si>
  <si>
    <t>15.1.272</t>
  </si>
  <si>
    <t>15.1.273</t>
  </si>
  <si>
    <t>15.1.274</t>
  </si>
  <si>
    <t>15.1.275</t>
  </si>
  <si>
    <t>15.1.276</t>
  </si>
  <si>
    <t>15.1.277</t>
  </si>
  <si>
    <t>15.1.278</t>
  </si>
  <si>
    <t>15.1.279</t>
  </si>
  <si>
    <t>15.1.280</t>
  </si>
  <si>
    <t>15.1.281</t>
  </si>
  <si>
    <t>15.1.282</t>
  </si>
  <si>
    <t>15.1.283</t>
  </si>
  <si>
    <t>15.1.284</t>
  </si>
  <si>
    <t>Код (коды) бюджетной
классификации:
026 0703 1430111423 611
026 0703 1430111423 621</t>
  </si>
  <si>
    <t>Уникальный номер регионального или общероссийского перечня государственных услуг (работ): 
880900О.99.0.ББ99АА00000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</si>
</sst>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  <numFmt numFmtId="168" formatCode="0.0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9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0" applyFont="1"/>
    <xf numFmtId="165" fontId="5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5" fillId="2" borderId="2" xfId="7" applyNumberFormat="1" applyFont="1" applyFill="1" applyBorder="1" applyAlignment="1">
      <alignment horizontal="center" vertical="center" wrapText="1"/>
    </xf>
    <xf numFmtId="1" fontId="5" fillId="2" borderId="1" xfId="7" applyNumberFormat="1" applyFont="1" applyFill="1" applyBorder="1" applyAlignment="1">
      <alignment horizontal="center" vertical="center" wrapText="1"/>
    </xf>
    <xf numFmtId="165" fontId="5" fillId="2" borderId="2" xfId="7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6" fillId="2" borderId="0" xfId="0" applyFont="1" applyFill="1" applyBorder="1"/>
    <xf numFmtId="165" fontId="14" fillId="2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4" xfId="0" applyBorder="1"/>
    <xf numFmtId="0" fontId="0" fillId="2" borderId="0" xfId="0" applyFill="1"/>
    <xf numFmtId="165" fontId="1" fillId="0" borderId="1" xfId="0" applyNumberFormat="1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3" fontId="5" fillId="2" borderId="10" xfId="7" applyNumberFormat="1" applyFont="1" applyFill="1" applyBorder="1" applyAlignment="1">
      <alignment horizontal="center" vertical="center" wrapText="1"/>
    </xf>
    <xf numFmtId="165" fontId="5" fillId="2" borderId="3" xfId="7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165" fontId="19" fillId="2" borderId="1" xfId="8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1" fillId="2" borderId="6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5" fillId="2" borderId="4" xfId="3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49" fontId="9" fillId="2" borderId="1" xfId="4" applyNumberFormat="1" applyFont="1" applyFill="1" applyBorder="1" applyAlignment="1">
      <alignment horizontal="center" vertical="top" wrapText="1"/>
    </xf>
    <xf numFmtId="0" fontId="5" fillId="2" borderId="4" xfId="6" applyFont="1" applyFill="1" applyBorder="1" applyAlignment="1">
      <alignment horizontal="center" vertical="top" wrapText="1"/>
    </xf>
    <xf numFmtId="49" fontId="5" fillId="2" borderId="1" xfId="4" applyNumberFormat="1" applyFont="1" applyFill="1" applyBorder="1" applyAlignment="1">
      <alignment horizontal="center" vertical="top" wrapText="1"/>
    </xf>
    <xf numFmtId="0" fontId="5" fillId="2" borderId="4" xfId="5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1" fillId="0" borderId="1" xfId="7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/>
    </xf>
    <xf numFmtId="165" fontId="5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" fontId="5" fillId="2" borderId="1" xfId="7" applyNumberFormat="1" applyFont="1" applyFill="1" applyBorder="1" applyAlignment="1">
      <alignment horizontal="center" vertical="top" wrapText="1"/>
    </xf>
    <xf numFmtId="3" fontId="5" fillId="2" borderId="1" xfId="7" applyNumberFormat="1" applyFont="1" applyFill="1" applyBorder="1" applyAlignment="1">
      <alignment horizontal="center" vertical="top" wrapText="1"/>
    </xf>
    <xf numFmtId="165" fontId="5" fillId="2" borderId="1" xfId="7" applyNumberFormat="1" applyFont="1" applyFill="1" applyBorder="1" applyAlignment="1">
      <alignment horizontal="center" vertical="top" wrapText="1"/>
    </xf>
    <xf numFmtId="2" fontId="5" fillId="2" borderId="1" xfId="7" applyNumberFormat="1" applyFont="1" applyFill="1" applyBorder="1" applyAlignment="1">
      <alignment horizontal="center" vertical="top" wrapText="1"/>
    </xf>
    <xf numFmtId="168" fontId="5" fillId="2" borderId="1" xfId="7" applyNumberFormat="1" applyFont="1" applyFill="1" applyBorder="1" applyAlignment="1">
      <alignment horizontal="center" vertical="top" wrapText="1"/>
    </xf>
    <xf numFmtId="164" fontId="5" fillId="2" borderId="1" xfId="7" applyNumberFormat="1" applyFont="1" applyFill="1" applyBorder="1" applyAlignment="1">
      <alignment horizontal="center" vertical="top" wrapText="1"/>
    </xf>
    <xf numFmtId="4" fontId="5" fillId="2" borderId="1" xfId="7" applyNumberFormat="1" applyFont="1" applyFill="1" applyBorder="1" applyAlignment="1">
      <alignment horizontal="center" vertical="top" wrapText="1"/>
    </xf>
    <xf numFmtId="49" fontId="5" fillId="2" borderId="1" xfId="7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3" fontId="5" fillId="2" borderId="2" xfId="7" applyNumberFormat="1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center" vertical="top" wrapText="1"/>
    </xf>
    <xf numFmtId="165" fontId="5" fillId="2" borderId="2" xfId="7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5" fillId="2" borderId="7" xfId="7" applyNumberFormat="1" applyFont="1" applyFill="1" applyBorder="1" applyAlignment="1">
      <alignment horizontal="center" vertical="top" wrapText="1"/>
    </xf>
    <xf numFmtId="3" fontId="5" fillId="2" borderId="9" xfId="7" applyNumberFormat="1" applyFont="1" applyFill="1" applyBorder="1" applyAlignment="1">
      <alignment horizontal="center" vertical="top" wrapText="1"/>
    </xf>
    <xf numFmtId="3" fontId="5" fillId="2" borderId="5" xfId="7" applyNumberFormat="1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166" fontId="5" fillId="2" borderId="2" xfId="7" applyNumberFormat="1" applyFont="1" applyFill="1" applyBorder="1" applyAlignment="1">
      <alignment horizontal="center" vertical="top" wrapText="1"/>
    </xf>
    <xf numFmtId="166" fontId="5" fillId="2" borderId="1" xfId="7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3" fontId="5" fillId="2" borderId="10" xfId="7" applyNumberFormat="1" applyFont="1" applyFill="1" applyBorder="1" applyAlignment="1">
      <alignment horizontal="center" vertical="top" wrapText="1"/>
    </xf>
    <xf numFmtId="3" fontId="5" fillId="2" borderId="6" xfId="7" applyNumberFormat="1" applyFont="1" applyFill="1" applyBorder="1" applyAlignment="1">
      <alignment horizontal="center" vertical="top" wrapText="1"/>
    </xf>
    <xf numFmtId="1" fontId="5" fillId="2" borderId="2" xfId="7" applyNumberFormat="1" applyFont="1" applyFill="1" applyBorder="1" applyAlignment="1">
      <alignment horizontal="center" vertical="top" wrapText="1"/>
    </xf>
    <xf numFmtId="1" fontId="5" fillId="2" borderId="9" xfId="7" applyNumberFormat="1" applyFont="1" applyFill="1" applyBorder="1" applyAlignment="1">
      <alignment horizontal="center" vertical="top" wrapText="1"/>
    </xf>
    <xf numFmtId="1" fontId="5" fillId="2" borderId="5" xfId="7" applyNumberFormat="1" applyFont="1" applyFill="1" applyBorder="1" applyAlignment="1">
      <alignment horizontal="center" vertical="top" wrapText="1"/>
    </xf>
    <xf numFmtId="1" fontId="5" fillId="2" borderId="10" xfId="7" applyNumberFormat="1" applyFont="1" applyFill="1" applyBorder="1" applyAlignment="1">
      <alignment horizontal="center" vertical="top" wrapText="1"/>
    </xf>
    <xf numFmtId="1" fontId="5" fillId="2" borderId="6" xfId="7" applyNumberFormat="1" applyFont="1" applyFill="1" applyBorder="1" applyAlignment="1">
      <alignment horizontal="center" vertical="top" wrapText="1"/>
    </xf>
    <xf numFmtId="1" fontId="5" fillId="2" borderId="12" xfId="7" applyNumberFormat="1" applyFont="1" applyFill="1" applyBorder="1" applyAlignment="1">
      <alignment horizontal="center" vertical="top" wrapText="1"/>
    </xf>
    <xf numFmtId="1" fontId="5" fillId="2" borderId="7" xfId="7" applyNumberFormat="1" applyFont="1" applyFill="1" applyBorder="1" applyAlignment="1">
      <alignment horizontal="center" vertical="top" wrapText="1"/>
    </xf>
    <xf numFmtId="166" fontId="5" fillId="2" borderId="2" xfId="7" applyNumberFormat="1" applyFont="1" applyFill="1" applyBorder="1" applyAlignment="1">
      <alignment horizontal="center" vertical="top"/>
    </xf>
    <xf numFmtId="166" fontId="5" fillId="2" borderId="1" xfId="7" applyNumberFormat="1" applyFont="1" applyFill="1" applyBorder="1" applyAlignment="1">
      <alignment horizontal="center" vertical="top"/>
    </xf>
    <xf numFmtId="3" fontId="5" fillId="2" borderId="12" xfId="7" applyNumberFormat="1" applyFont="1" applyFill="1" applyBorder="1" applyAlignment="1">
      <alignment horizontal="center" vertical="top" wrapText="1"/>
    </xf>
    <xf numFmtId="3" fontId="5" fillId="2" borderId="7" xfId="7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7" fontId="5" fillId="0" borderId="1" xfId="7" applyNumberFormat="1" applyFont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5" fontId="1" fillId="2" borderId="1" xfId="7" applyNumberFormat="1" applyFont="1" applyFill="1" applyBorder="1" applyAlignment="1">
      <alignment horizontal="center" vertical="top" wrapText="1"/>
    </xf>
    <xf numFmtId="3" fontId="1" fillId="2" borderId="2" xfId="8" applyNumberFormat="1" applyFont="1" applyFill="1" applyBorder="1" applyAlignment="1">
      <alignment horizontal="center" vertical="top" wrapText="1"/>
    </xf>
    <xf numFmtId="3" fontId="1" fillId="2" borderId="1" xfId="8" applyNumberFormat="1" applyFont="1" applyFill="1" applyBorder="1" applyAlignment="1">
      <alignment horizontal="center" vertical="top" wrapText="1"/>
    </xf>
    <xf numFmtId="165" fontId="1" fillId="2" borderId="2" xfId="8" applyNumberFormat="1" applyFont="1" applyFill="1" applyBorder="1" applyAlignment="1">
      <alignment horizontal="center" vertical="top" wrapText="1"/>
    </xf>
    <xf numFmtId="165" fontId="1" fillId="2" borderId="1" xfId="8" applyNumberFormat="1" applyFont="1" applyFill="1" applyBorder="1" applyAlignment="1">
      <alignment horizontal="center" vertical="top" wrapText="1"/>
    </xf>
    <xf numFmtId="3" fontId="1" fillId="2" borderId="2" xfId="7" applyNumberFormat="1" applyFont="1" applyFill="1" applyBorder="1" applyAlignment="1">
      <alignment horizontal="center" vertical="top" wrapText="1"/>
    </xf>
    <xf numFmtId="3" fontId="1" fillId="2" borderId="1" xfId="7" applyNumberFormat="1" applyFont="1" applyFill="1" applyBorder="1" applyAlignment="1">
      <alignment horizontal="center" vertical="top" wrapText="1"/>
    </xf>
    <xf numFmtId="165" fontId="1" fillId="2" borderId="2" xfId="7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top" wrapText="1"/>
    </xf>
    <xf numFmtId="165" fontId="19" fillId="2" borderId="1" xfId="0" applyNumberFormat="1" applyFont="1" applyFill="1" applyBorder="1" applyAlignment="1">
      <alignment horizontal="center" vertical="top"/>
    </xf>
    <xf numFmtId="165" fontId="1" fillId="2" borderId="5" xfId="7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5" fontId="19" fillId="2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8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7" applyNumberFormat="1" applyFont="1" applyFill="1" applyBorder="1" applyAlignment="1">
      <alignment horizontal="center" vertical="top" wrapText="1"/>
    </xf>
    <xf numFmtId="165" fontId="19" fillId="2" borderId="0" xfId="8" applyNumberFormat="1" applyFont="1" applyFill="1" applyBorder="1" applyAlignment="1">
      <alignment horizontal="center" vertical="center" wrapText="1"/>
    </xf>
    <xf numFmtId="0" fontId="1" fillId="2" borderId="2" xfId="8" applyNumberFormat="1" applyFont="1" applyFill="1" applyBorder="1" applyAlignment="1">
      <alignment horizontal="center" vertical="top" wrapText="1"/>
    </xf>
    <xf numFmtId="0" fontId="1" fillId="2" borderId="1" xfId="8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165" fontId="1" fillId="0" borderId="2" xfId="8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9" fontId="1" fillId="0" borderId="0" xfId="0" applyNumberFormat="1" applyFont="1"/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65" fontId="5" fillId="2" borderId="1" xfId="7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165" fontId="1" fillId="2" borderId="5" xfId="7" applyNumberFormat="1" applyFont="1" applyFill="1" applyBorder="1" applyAlignment="1">
      <alignment horizontal="center" vertical="top" wrapText="1"/>
    </xf>
    <xf numFmtId="165" fontId="1" fillId="2" borderId="7" xfId="7" applyNumberFormat="1" applyFont="1" applyFill="1" applyBorder="1" applyAlignment="1">
      <alignment horizontal="center" vertical="top" wrapText="1"/>
    </xf>
    <xf numFmtId="165" fontId="1" fillId="2" borderId="6" xfId="7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/>
    </xf>
    <xf numFmtId="166" fontId="5" fillId="2" borderId="5" xfId="7" applyNumberFormat="1" applyFont="1" applyFill="1" applyBorder="1" applyAlignment="1">
      <alignment horizontal="center" vertical="top" wrapText="1"/>
    </xf>
    <xf numFmtId="166" fontId="5" fillId="2" borderId="6" xfId="7" applyNumberFormat="1" applyFont="1" applyFill="1" applyBorder="1" applyAlignment="1">
      <alignment horizontal="center" vertical="top" wrapText="1"/>
    </xf>
    <xf numFmtId="3" fontId="5" fillId="2" borderId="5" xfId="7" applyNumberFormat="1" applyFont="1" applyFill="1" applyBorder="1" applyAlignment="1">
      <alignment horizontal="center" vertical="top" wrapText="1"/>
    </xf>
    <xf numFmtId="3" fontId="5" fillId="2" borderId="6" xfId="7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5" fillId="2" borderId="5" xfId="7" applyNumberFormat="1" applyFont="1" applyFill="1" applyBorder="1" applyAlignment="1">
      <alignment horizontal="center" vertical="top" wrapText="1"/>
    </xf>
    <xf numFmtId="1" fontId="5" fillId="2" borderId="6" xfId="7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center" vertical="top"/>
    </xf>
    <xf numFmtId="0" fontId="5" fillId="2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16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3" fontId="5" fillId="2" borderId="6" xfId="0" applyNumberFormat="1" applyFont="1" applyFill="1" applyBorder="1" applyAlignment="1">
      <alignment horizontal="center" vertical="top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5" fillId="2" borderId="1" xfId="7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165" fontId="1" fillId="2" borderId="5" xfId="8" applyNumberFormat="1" applyFont="1" applyFill="1" applyBorder="1" applyAlignment="1">
      <alignment horizontal="center" vertical="top" wrapText="1"/>
    </xf>
    <xf numFmtId="165" fontId="1" fillId="2" borderId="6" xfId="8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7" fontId="21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center" vertical="top"/>
    </xf>
    <xf numFmtId="165" fontId="13" fillId="2" borderId="1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65" fontId="14" fillId="2" borderId="12" xfId="7" applyNumberFormat="1" applyFont="1" applyFill="1" applyBorder="1" applyAlignment="1">
      <alignment horizontal="center" vertical="center"/>
    </xf>
    <xf numFmtId="165" fontId="14" fillId="2" borderId="1" xfId="7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 wrapText="1"/>
    </xf>
    <xf numFmtId="165" fontId="2" fillId="2" borderId="2" xfId="7" applyNumberFormat="1" applyFont="1" applyFill="1" applyBorder="1" applyAlignment="1">
      <alignment horizontal="center" vertical="center"/>
    </xf>
    <xf numFmtId="165" fontId="14" fillId="2" borderId="2" xfId="7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4" xfId="5" xr:uid="{00000000-0005-0000-0000-000001000000}"/>
    <cellStyle name="Обычный 16" xfId="6" xr:uid="{00000000-0005-0000-0000-000002000000}"/>
    <cellStyle name="Обычный 17" xfId="3" xr:uid="{00000000-0005-0000-0000-000003000000}"/>
    <cellStyle name="Обычный 2" xfId="1" xr:uid="{00000000-0005-0000-0000-000004000000}"/>
    <cellStyle name="Обычный 3" xfId="4" xr:uid="{00000000-0005-0000-0000-000005000000}"/>
    <cellStyle name="Обычный 4" xfId="2" xr:uid="{00000000-0005-0000-0000-000006000000}"/>
    <cellStyle name="Финансовый" xfId="7" builtinId="3"/>
    <cellStyle name="Финансовый 2" xfId="8" xr:uid="{BDE136D4-4B08-4D8F-907D-CE489DF2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6"/>
  <sheetViews>
    <sheetView tabSelected="1" zoomScale="85" zoomScaleNormal="85" zoomScaleSheetLayoutView="100" workbookViewId="0">
      <pane ySplit="3" topLeftCell="A4" activePane="bottomLeft" state="frozen"/>
      <selection pane="bottomLeft" activeCell="H1522" sqref="H1522"/>
    </sheetView>
  </sheetViews>
  <sheetFormatPr defaultRowHeight="15.75" x14ac:dyDescent="0.25"/>
  <cols>
    <col min="1" max="1" width="12" style="233" customWidth="1"/>
    <col min="2" max="2" width="30.7109375" customWidth="1"/>
    <col min="3" max="3" width="29.85546875" customWidth="1"/>
    <col min="4" max="4" width="32.85546875" customWidth="1"/>
    <col min="5" max="5" width="37.5703125" customWidth="1"/>
    <col min="6" max="6" width="14.7109375" customWidth="1"/>
    <col min="7" max="8" width="19" customWidth="1"/>
    <col min="9" max="9" width="18.28515625" customWidth="1"/>
    <col min="10" max="11" width="20.85546875" customWidth="1"/>
    <col min="12" max="12" width="26.42578125" hidden="1" customWidth="1"/>
  </cols>
  <sheetData>
    <row r="1" spans="1:11" ht="54.75" customHeight="1" x14ac:dyDescent="0.25">
      <c r="A1" s="339" t="s">
        <v>1113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3" spans="1:11" ht="48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7" t="s">
        <v>944</v>
      </c>
      <c r="H3" s="1" t="s">
        <v>945</v>
      </c>
      <c r="I3" s="1" t="s">
        <v>8</v>
      </c>
      <c r="J3" s="1" t="s">
        <v>9</v>
      </c>
      <c r="K3" s="1" t="s">
        <v>946</v>
      </c>
    </row>
    <row r="4" spans="1:11" x14ac:dyDescent="0.25">
      <c r="A4" s="1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6">
        <v>7</v>
      </c>
      <c r="H4" s="36">
        <v>8</v>
      </c>
      <c r="I4" s="36">
        <v>9</v>
      </c>
      <c r="J4" s="36">
        <v>10</v>
      </c>
      <c r="K4" s="36">
        <v>11</v>
      </c>
    </row>
    <row r="5" spans="1:11" ht="15.75" customHeight="1" x14ac:dyDescent="0.25">
      <c r="A5" s="321" t="s">
        <v>30</v>
      </c>
      <c r="B5" s="322"/>
      <c r="C5" s="322"/>
      <c r="D5" s="322"/>
      <c r="E5" s="322"/>
      <c r="F5" s="322"/>
      <c r="G5" s="322"/>
      <c r="H5" s="322"/>
      <c r="I5" s="322"/>
      <c r="J5" s="322"/>
      <c r="K5" s="323"/>
    </row>
    <row r="6" spans="1:11" ht="79.5" customHeight="1" x14ac:dyDescent="0.25">
      <c r="A6" s="272" t="s">
        <v>396</v>
      </c>
      <c r="B6" s="272" t="s">
        <v>1114</v>
      </c>
      <c r="C6" s="272" t="s">
        <v>947</v>
      </c>
      <c r="D6" s="49" t="s">
        <v>948</v>
      </c>
      <c r="E6" s="50" t="s">
        <v>952</v>
      </c>
      <c r="F6" s="50" t="s">
        <v>23</v>
      </c>
      <c r="G6" s="202">
        <v>280</v>
      </c>
      <c r="H6" s="51">
        <v>375</v>
      </c>
      <c r="I6" s="51">
        <v>390</v>
      </c>
      <c r="J6" s="51">
        <v>410</v>
      </c>
      <c r="K6" s="51">
        <v>430</v>
      </c>
    </row>
    <row r="7" spans="1:11" ht="64.5" customHeight="1" x14ac:dyDescent="0.25">
      <c r="A7" s="252"/>
      <c r="B7" s="252"/>
      <c r="C7" s="252"/>
      <c r="D7" s="52" t="s">
        <v>949</v>
      </c>
      <c r="E7" s="50" t="s">
        <v>24</v>
      </c>
      <c r="F7" s="50" t="s">
        <v>6</v>
      </c>
      <c r="G7" s="203">
        <v>8186.1</v>
      </c>
      <c r="H7" s="53">
        <v>7181.6</v>
      </c>
      <c r="I7" s="53">
        <v>8418.1</v>
      </c>
      <c r="J7" s="53">
        <v>8418.1</v>
      </c>
      <c r="K7" s="53">
        <v>8418.1</v>
      </c>
    </row>
    <row r="8" spans="1:11" ht="78.75" customHeight="1" x14ac:dyDescent="0.25">
      <c r="A8" s="252"/>
      <c r="B8" s="252"/>
      <c r="C8" s="252"/>
      <c r="D8" s="54" t="s">
        <v>948</v>
      </c>
      <c r="E8" s="50" t="s">
        <v>953</v>
      </c>
      <c r="F8" s="50" t="s">
        <v>954</v>
      </c>
      <c r="G8" s="202">
        <v>3</v>
      </c>
      <c r="H8" s="51">
        <v>3</v>
      </c>
      <c r="I8" s="51">
        <v>3</v>
      </c>
      <c r="J8" s="51">
        <v>3</v>
      </c>
      <c r="K8" s="51">
        <v>3</v>
      </c>
    </row>
    <row r="9" spans="1:11" ht="65.25" customHeight="1" x14ac:dyDescent="0.25">
      <c r="A9" s="252"/>
      <c r="B9" s="252"/>
      <c r="C9" s="252"/>
      <c r="D9" s="55" t="s">
        <v>950</v>
      </c>
      <c r="E9" s="50" t="s">
        <v>24</v>
      </c>
      <c r="F9" s="50" t="s">
        <v>21</v>
      </c>
      <c r="G9" s="203">
        <v>502</v>
      </c>
      <c r="H9" s="53">
        <v>351.4</v>
      </c>
      <c r="I9" s="53">
        <v>360</v>
      </c>
      <c r="J9" s="53">
        <v>360</v>
      </c>
      <c r="K9" s="53">
        <v>360</v>
      </c>
    </row>
    <row r="10" spans="1:11" ht="80.25" customHeight="1" x14ac:dyDescent="0.25">
      <c r="A10" s="252"/>
      <c r="B10" s="252"/>
      <c r="C10" s="252"/>
      <c r="D10" s="56" t="s">
        <v>948</v>
      </c>
      <c r="E10" s="50" t="s">
        <v>955</v>
      </c>
      <c r="F10" s="50" t="s">
        <v>23</v>
      </c>
      <c r="G10" s="202">
        <v>90</v>
      </c>
      <c r="H10" s="51">
        <v>90</v>
      </c>
      <c r="I10" s="51">
        <v>91</v>
      </c>
      <c r="J10" s="51">
        <v>93</v>
      </c>
      <c r="K10" s="51">
        <v>93</v>
      </c>
    </row>
    <row r="11" spans="1:11" ht="66" customHeight="1" x14ac:dyDescent="0.25">
      <c r="A11" s="252"/>
      <c r="B11" s="252"/>
      <c r="C11" s="253"/>
      <c r="D11" s="57" t="s">
        <v>951</v>
      </c>
      <c r="E11" s="50" t="s">
        <v>24</v>
      </c>
      <c r="F11" s="50" t="s">
        <v>21</v>
      </c>
      <c r="G11" s="203">
        <v>8186</v>
      </c>
      <c r="H11" s="53">
        <v>7911.7</v>
      </c>
      <c r="I11" s="53">
        <v>8418.1</v>
      </c>
      <c r="J11" s="53">
        <v>8418.1</v>
      </c>
      <c r="K11" s="53">
        <v>8418.1</v>
      </c>
    </row>
    <row r="12" spans="1:11" ht="77.25" customHeight="1" x14ac:dyDescent="0.25">
      <c r="A12" s="272" t="s">
        <v>397</v>
      </c>
      <c r="B12" s="252"/>
      <c r="C12" s="272" t="s">
        <v>29</v>
      </c>
      <c r="D12" s="58" t="s">
        <v>956</v>
      </c>
      <c r="E12" s="50" t="s">
        <v>31</v>
      </c>
      <c r="F12" s="50" t="s">
        <v>23</v>
      </c>
      <c r="G12" s="202">
        <v>52</v>
      </c>
      <c r="H12" s="51">
        <v>52</v>
      </c>
      <c r="I12" s="51">
        <v>52</v>
      </c>
      <c r="J12" s="51">
        <v>52</v>
      </c>
      <c r="K12" s="51">
        <v>52</v>
      </c>
    </row>
    <row r="13" spans="1:11" ht="66" customHeight="1" x14ac:dyDescent="0.25">
      <c r="A13" s="252"/>
      <c r="B13" s="252"/>
      <c r="C13" s="252"/>
      <c r="D13" s="57" t="s">
        <v>957</v>
      </c>
      <c r="E13" s="50" t="s">
        <v>24</v>
      </c>
      <c r="F13" s="50" t="s">
        <v>6</v>
      </c>
      <c r="G13" s="203">
        <v>2951.23</v>
      </c>
      <c r="H13" s="59">
        <v>2958</v>
      </c>
      <c r="I13" s="53">
        <v>3002.7</v>
      </c>
      <c r="J13" s="53">
        <v>3002.7</v>
      </c>
      <c r="K13" s="53">
        <v>3002.7</v>
      </c>
    </row>
    <row r="14" spans="1:11" s="3" customFormat="1" ht="81" customHeight="1" x14ac:dyDescent="0.25">
      <c r="A14" s="252"/>
      <c r="B14" s="252"/>
      <c r="C14" s="252"/>
      <c r="D14" s="58" t="s">
        <v>958</v>
      </c>
      <c r="E14" s="50" t="s">
        <v>32</v>
      </c>
      <c r="F14" s="50" t="s">
        <v>23</v>
      </c>
      <c r="G14" s="202">
        <v>10</v>
      </c>
      <c r="H14" s="51">
        <v>10</v>
      </c>
      <c r="I14" s="51">
        <v>11</v>
      </c>
      <c r="J14" s="51">
        <v>11</v>
      </c>
      <c r="K14" s="51">
        <v>11</v>
      </c>
    </row>
    <row r="15" spans="1:11" s="3" customFormat="1" ht="66.75" customHeight="1" x14ac:dyDescent="0.25">
      <c r="A15" s="252"/>
      <c r="B15" s="252"/>
      <c r="C15" s="252"/>
      <c r="D15" s="60" t="s">
        <v>959</v>
      </c>
      <c r="E15" s="50" t="s">
        <v>24</v>
      </c>
      <c r="F15" s="50" t="s">
        <v>6</v>
      </c>
      <c r="G15" s="203">
        <v>18487.900000000001</v>
      </c>
      <c r="H15" s="59">
        <v>15928.5</v>
      </c>
      <c r="I15" s="53">
        <v>21067.1</v>
      </c>
      <c r="J15" s="53">
        <v>21067.1</v>
      </c>
      <c r="K15" s="50">
        <v>21067.1</v>
      </c>
    </row>
    <row r="16" spans="1:11" s="3" customFormat="1" ht="77.25" customHeight="1" x14ac:dyDescent="0.25">
      <c r="A16" s="252"/>
      <c r="B16" s="252"/>
      <c r="C16" s="252"/>
      <c r="D16" s="58" t="s">
        <v>958</v>
      </c>
      <c r="E16" s="50" t="s">
        <v>33</v>
      </c>
      <c r="F16" s="50" t="s">
        <v>20</v>
      </c>
      <c r="G16" s="204">
        <v>1600</v>
      </c>
      <c r="H16" s="61">
        <v>1600</v>
      </c>
      <c r="I16" s="61">
        <v>1600</v>
      </c>
      <c r="J16" s="61">
        <v>1600</v>
      </c>
      <c r="K16" s="61">
        <v>1600</v>
      </c>
    </row>
    <row r="17" spans="1:11" s="3" customFormat="1" ht="65.25" customHeight="1" x14ac:dyDescent="0.25">
      <c r="A17" s="253"/>
      <c r="B17" s="252"/>
      <c r="C17" s="253"/>
      <c r="D17" s="60" t="s">
        <v>960</v>
      </c>
      <c r="E17" s="50" t="s">
        <v>24</v>
      </c>
      <c r="F17" s="50" t="s">
        <v>6</v>
      </c>
      <c r="G17" s="203">
        <v>2951.23</v>
      </c>
      <c r="H17" s="59">
        <v>2958</v>
      </c>
      <c r="I17" s="53">
        <v>3002.7</v>
      </c>
      <c r="J17" s="53">
        <v>3002.7</v>
      </c>
      <c r="K17" s="53">
        <v>3002.7</v>
      </c>
    </row>
    <row r="18" spans="1:11" ht="36.75" customHeight="1" x14ac:dyDescent="0.25">
      <c r="A18" s="342" t="s">
        <v>34</v>
      </c>
      <c r="B18" s="343"/>
      <c r="C18" s="343"/>
      <c r="D18" s="344"/>
      <c r="E18" s="340" t="s">
        <v>7</v>
      </c>
      <c r="F18" s="340" t="s">
        <v>6</v>
      </c>
      <c r="G18" s="205">
        <v>41264.46</v>
      </c>
      <c r="H18" s="205">
        <v>37289.199999999997</v>
      </c>
      <c r="I18" s="205">
        <v>44268.7</v>
      </c>
      <c r="J18" s="205">
        <v>44268.7</v>
      </c>
      <c r="K18" s="205">
        <v>44268.7</v>
      </c>
    </row>
    <row r="19" spans="1:11" ht="34.5" customHeight="1" x14ac:dyDescent="0.25">
      <c r="A19" s="342" t="s">
        <v>1115</v>
      </c>
      <c r="B19" s="343"/>
      <c r="C19" s="343"/>
      <c r="D19" s="344"/>
      <c r="E19" s="341"/>
      <c r="F19" s="341"/>
      <c r="G19" s="206">
        <v>41264.46</v>
      </c>
      <c r="H19" s="206">
        <v>37289.199999999997</v>
      </c>
      <c r="I19" s="206">
        <v>44268.7</v>
      </c>
      <c r="J19" s="206">
        <v>44268.7</v>
      </c>
      <c r="K19" s="206">
        <v>44268.7</v>
      </c>
    </row>
    <row r="20" spans="1:11" ht="15.75" customHeight="1" x14ac:dyDescent="0.25">
      <c r="A20" s="322" t="s">
        <v>15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ht="78.75" customHeight="1" x14ac:dyDescent="0.25">
      <c r="A21" s="328" t="s">
        <v>398</v>
      </c>
      <c r="B21" s="328" t="s">
        <v>1176</v>
      </c>
      <c r="C21" s="272" t="s">
        <v>22</v>
      </c>
      <c r="D21" s="62" t="s">
        <v>961</v>
      </c>
      <c r="E21" s="62" t="s">
        <v>1861</v>
      </c>
      <c r="F21" s="50" t="s">
        <v>23</v>
      </c>
      <c r="G21" s="64">
        <v>20</v>
      </c>
      <c r="H21" s="64">
        <v>20</v>
      </c>
      <c r="I21" s="64">
        <v>20</v>
      </c>
      <c r="J21" s="64">
        <v>20</v>
      </c>
      <c r="K21" s="64">
        <v>20</v>
      </c>
    </row>
    <row r="22" spans="1:11" ht="63" x14ac:dyDescent="0.25">
      <c r="A22" s="330"/>
      <c r="B22" s="329"/>
      <c r="C22" s="253"/>
      <c r="D22" s="50" t="s">
        <v>1177</v>
      </c>
      <c r="E22" s="50" t="s">
        <v>24</v>
      </c>
      <c r="F22" s="50" t="s">
        <v>25</v>
      </c>
      <c r="G22" s="63">
        <f>62652.5</f>
        <v>62652.5</v>
      </c>
      <c r="H22" s="63">
        <f>55020.3-296</f>
        <v>54724.3</v>
      </c>
      <c r="I22" s="63">
        <f>30655.6+48502.7</f>
        <v>79158.299999999988</v>
      </c>
      <c r="J22" s="63">
        <f>9463.9+19936</f>
        <v>29399.9</v>
      </c>
      <c r="K22" s="63">
        <f>31323.7+48188.2</f>
        <v>79511.899999999994</v>
      </c>
    </row>
    <row r="23" spans="1:11" ht="78.75" x14ac:dyDescent="0.25">
      <c r="A23" s="328" t="s">
        <v>399</v>
      </c>
      <c r="B23" s="329"/>
      <c r="C23" s="328" t="s">
        <v>26</v>
      </c>
      <c r="D23" s="50" t="s">
        <v>962</v>
      </c>
      <c r="E23" s="62" t="s">
        <v>1862</v>
      </c>
      <c r="F23" s="50" t="s">
        <v>35</v>
      </c>
      <c r="G23" s="77">
        <v>1119818</v>
      </c>
      <c r="H23" s="66">
        <v>1147560</v>
      </c>
      <c r="I23" s="66">
        <v>1147560</v>
      </c>
      <c r="J23" s="66">
        <v>1147560</v>
      </c>
      <c r="K23" s="66">
        <v>1147560</v>
      </c>
    </row>
    <row r="24" spans="1:11" ht="63" customHeight="1" x14ac:dyDescent="0.25">
      <c r="A24" s="330"/>
      <c r="B24" s="329"/>
      <c r="C24" s="330"/>
      <c r="D24" s="50" t="s">
        <v>1178</v>
      </c>
      <c r="E24" s="50" t="s">
        <v>24</v>
      </c>
      <c r="F24" s="50" t="s">
        <v>6</v>
      </c>
      <c r="G24" s="63">
        <v>18153</v>
      </c>
      <c r="H24" s="63">
        <f>17109+296</f>
        <v>17405</v>
      </c>
      <c r="I24" s="63">
        <v>19949.900000000001</v>
      </c>
      <c r="J24" s="63">
        <v>6083.3</v>
      </c>
      <c r="K24" s="63">
        <v>18468.7</v>
      </c>
    </row>
    <row r="25" spans="1:11" ht="78.75" x14ac:dyDescent="0.25">
      <c r="A25" s="328" t="s">
        <v>400</v>
      </c>
      <c r="B25" s="329"/>
      <c r="C25" s="328" t="s">
        <v>12</v>
      </c>
      <c r="D25" s="50" t="s">
        <v>963</v>
      </c>
      <c r="E25" s="50" t="s">
        <v>1863</v>
      </c>
      <c r="F25" s="50" t="s">
        <v>35</v>
      </c>
      <c r="G25" s="66">
        <v>157680</v>
      </c>
      <c r="H25" s="66">
        <v>192720</v>
      </c>
      <c r="I25" s="66">
        <v>192720</v>
      </c>
      <c r="J25" s="66">
        <v>192720</v>
      </c>
      <c r="K25" s="66">
        <v>192720</v>
      </c>
    </row>
    <row r="26" spans="1:11" ht="63" x14ac:dyDescent="0.25">
      <c r="A26" s="330"/>
      <c r="B26" s="329"/>
      <c r="C26" s="330"/>
      <c r="D26" s="50" t="s">
        <v>1179</v>
      </c>
      <c r="E26" s="50" t="s">
        <v>24</v>
      </c>
      <c r="F26" s="50" t="s">
        <v>6</v>
      </c>
      <c r="G26" s="63">
        <v>29100</v>
      </c>
      <c r="H26" s="63">
        <v>19240.400000000001</v>
      </c>
      <c r="I26" s="63">
        <v>33956.800000000003</v>
      </c>
      <c r="J26" s="63">
        <v>14645</v>
      </c>
      <c r="K26" s="63">
        <v>33956.800000000003</v>
      </c>
    </row>
    <row r="27" spans="1:11" s="3" customFormat="1" ht="78.75" customHeight="1" x14ac:dyDescent="0.25">
      <c r="A27" s="328" t="s">
        <v>401</v>
      </c>
      <c r="B27" s="329"/>
      <c r="C27" s="331" t="s">
        <v>28</v>
      </c>
      <c r="D27" s="50" t="s">
        <v>964</v>
      </c>
      <c r="E27" s="50" t="s">
        <v>1864</v>
      </c>
      <c r="F27" s="50" t="s">
        <v>20</v>
      </c>
      <c r="G27" s="66">
        <v>73607</v>
      </c>
      <c r="H27" s="66">
        <v>63875</v>
      </c>
      <c r="I27" s="66">
        <v>63875</v>
      </c>
      <c r="J27" s="66">
        <v>63875</v>
      </c>
      <c r="K27" s="66">
        <v>63875</v>
      </c>
    </row>
    <row r="28" spans="1:11" s="3" customFormat="1" ht="128.25" customHeight="1" x14ac:dyDescent="0.25">
      <c r="A28" s="329"/>
      <c r="B28" s="329"/>
      <c r="C28" s="332"/>
      <c r="D28" s="50" t="s">
        <v>1180</v>
      </c>
      <c r="E28" s="50" t="s">
        <v>24</v>
      </c>
      <c r="F28" s="50" t="s">
        <v>6</v>
      </c>
      <c r="G28" s="63">
        <v>9506.4</v>
      </c>
      <c r="H28" s="63">
        <v>13911.7</v>
      </c>
      <c r="I28" s="63">
        <v>15520.9</v>
      </c>
      <c r="J28" s="63">
        <v>4774.3999999999996</v>
      </c>
      <c r="K28" s="63">
        <v>15135</v>
      </c>
    </row>
    <row r="29" spans="1:11" s="3" customFormat="1" ht="78.75" x14ac:dyDescent="0.25">
      <c r="A29" s="328" t="s">
        <v>966</v>
      </c>
      <c r="B29" s="329"/>
      <c r="C29" s="328" t="s">
        <v>19</v>
      </c>
      <c r="D29" s="50" t="s">
        <v>965</v>
      </c>
      <c r="E29" s="60" t="s">
        <v>203</v>
      </c>
      <c r="F29" s="60" t="s">
        <v>20</v>
      </c>
      <c r="G29" s="64">
        <v>837</v>
      </c>
      <c r="H29" s="64">
        <v>837</v>
      </c>
      <c r="I29" s="64">
        <v>837</v>
      </c>
      <c r="J29" s="64">
        <v>837</v>
      </c>
      <c r="K29" s="64">
        <v>837</v>
      </c>
    </row>
    <row r="30" spans="1:11" s="3" customFormat="1" ht="63" x14ac:dyDescent="0.25">
      <c r="A30" s="330"/>
      <c r="B30" s="329"/>
      <c r="C30" s="329"/>
      <c r="D30" s="50" t="s">
        <v>1181</v>
      </c>
      <c r="E30" s="60" t="s">
        <v>24</v>
      </c>
      <c r="F30" s="60" t="s">
        <v>218</v>
      </c>
      <c r="G30" s="63">
        <v>7855.6</v>
      </c>
      <c r="H30" s="63">
        <v>6400</v>
      </c>
      <c r="I30" s="63">
        <v>8834</v>
      </c>
      <c r="J30" s="63">
        <v>8834</v>
      </c>
      <c r="K30" s="63">
        <v>9219.4</v>
      </c>
    </row>
    <row r="31" spans="1:11" s="3" customFormat="1" ht="78.75" x14ac:dyDescent="0.25">
      <c r="A31" s="328" t="s">
        <v>971</v>
      </c>
      <c r="B31" s="329"/>
      <c r="C31" s="328" t="s">
        <v>10</v>
      </c>
      <c r="D31" s="50" t="s">
        <v>967</v>
      </c>
      <c r="E31" s="60" t="s">
        <v>13</v>
      </c>
      <c r="F31" s="60" t="s">
        <v>23</v>
      </c>
      <c r="G31" s="66">
        <v>5200</v>
      </c>
      <c r="H31" s="66">
        <v>4971</v>
      </c>
      <c r="I31" s="66">
        <v>4971</v>
      </c>
      <c r="J31" s="66">
        <v>4971</v>
      </c>
      <c r="K31" s="66">
        <v>4971</v>
      </c>
    </row>
    <row r="32" spans="1:11" s="3" customFormat="1" ht="63" x14ac:dyDescent="0.25">
      <c r="A32" s="330"/>
      <c r="B32" s="329"/>
      <c r="C32" s="330"/>
      <c r="D32" s="50" t="s">
        <v>968</v>
      </c>
      <c r="E32" s="50" t="s">
        <v>24</v>
      </c>
      <c r="F32" s="60" t="s">
        <v>6</v>
      </c>
      <c r="G32" s="63">
        <v>1008999.4</v>
      </c>
      <c r="H32" s="63">
        <v>1245190.6000000001</v>
      </c>
      <c r="I32" s="63">
        <v>1399073.6</v>
      </c>
      <c r="J32" s="63">
        <v>1140488.3</v>
      </c>
      <c r="K32" s="63">
        <v>1351351.5</v>
      </c>
    </row>
    <row r="33" spans="1:12" s="3" customFormat="1" ht="78.75" x14ac:dyDescent="0.25">
      <c r="A33" s="328" t="s">
        <v>972</v>
      </c>
      <c r="B33" s="329"/>
      <c r="C33" s="272" t="s">
        <v>11</v>
      </c>
      <c r="D33" s="54" t="s">
        <v>18</v>
      </c>
      <c r="E33" s="60" t="s">
        <v>14</v>
      </c>
      <c r="F33" s="60" t="s">
        <v>23</v>
      </c>
      <c r="G33" s="66">
        <v>1028</v>
      </c>
      <c r="H33" s="66">
        <v>1250</v>
      </c>
      <c r="I33" s="66">
        <v>1250</v>
      </c>
      <c r="J33" s="66">
        <v>1250</v>
      </c>
      <c r="K33" s="66">
        <v>1250</v>
      </c>
    </row>
    <row r="34" spans="1:12" s="3" customFormat="1" ht="63" x14ac:dyDescent="0.25">
      <c r="A34" s="330"/>
      <c r="B34" s="329"/>
      <c r="C34" s="253"/>
      <c r="D34" s="55" t="s">
        <v>969</v>
      </c>
      <c r="E34" s="50" t="s">
        <v>24</v>
      </c>
      <c r="F34" s="60" t="s">
        <v>6</v>
      </c>
      <c r="G34" s="63">
        <v>39986.400000000001</v>
      </c>
      <c r="H34" s="63">
        <v>48551.4</v>
      </c>
      <c r="I34" s="63">
        <v>50363.7</v>
      </c>
      <c r="J34" s="63">
        <v>39926.5</v>
      </c>
      <c r="K34" s="63">
        <v>51474.7</v>
      </c>
    </row>
    <row r="35" spans="1:12" ht="78.75" x14ac:dyDescent="0.25">
      <c r="A35" s="328" t="s">
        <v>973</v>
      </c>
      <c r="B35" s="329"/>
      <c r="C35" s="272" t="s">
        <v>12</v>
      </c>
      <c r="D35" s="56" t="s">
        <v>16</v>
      </c>
      <c r="E35" s="60" t="s">
        <v>970</v>
      </c>
      <c r="F35" s="60" t="s">
        <v>27</v>
      </c>
      <c r="G35" s="66">
        <v>19760</v>
      </c>
      <c r="H35" s="66">
        <v>17520</v>
      </c>
      <c r="I35" s="66">
        <v>17520</v>
      </c>
      <c r="J35" s="66">
        <v>17568</v>
      </c>
      <c r="K35" s="66">
        <v>17568</v>
      </c>
    </row>
    <row r="36" spans="1:12" ht="63" x14ac:dyDescent="0.25">
      <c r="A36" s="330"/>
      <c r="B36" s="330"/>
      <c r="C36" s="253"/>
      <c r="D36" s="57" t="s">
        <v>17</v>
      </c>
      <c r="E36" s="50" t="s">
        <v>24</v>
      </c>
      <c r="F36" s="60" t="s">
        <v>6</v>
      </c>
      <c r="G36" s="63">
        <v>13531.7</v>
      </c>
      <c r="H36" s="84">
        <v>12325.3</v>
      </c>
      <c r="I36" s="84">
        <v>13807.4</v>
      </c>
      <c r="J36" s="84">
        <v>10030.5</v>
      </c>
      <c r="K36" s="84">
        <v>16511.900000000001</v>
      </c>
    </row>
    <row r="37" spans="1:12" ht="48" customHeight="1" x14ac:dyDescent="0.25">
      <c r="A37" s="342" t="s">
        <v>974</v>
      </c>
      <c r="B37" s="343"/>
      <c r="C37" s="343"/>
      <c r="D37" s="344"/>
      <c r="E37" s="326" t="s">
        <v>7</v>
      </c>
      <c r="F37" s="326" t="s">
        <v>6</v>
      </c>
      <c r="G37" s="207">
        <v>1189784.9999999998</v>
      </c>
      <c r="H37" s="68">
        <v>1417748.7</v>
      </c>
      <c r="I37" s="68">
        <v>1620664.5999999999</v>
      </c>
      <c r="J37" s="68">
        <v>1254181.9000000001</v>
      </c>
      <c r="K37" s="68">
        <v>1575629.9</v>
      </c>
    </row>
    <row r="38" spans="1:12" ht="49.5" customHeight="1" x14ac:dyDescent="0.25">
      <c r="A38" s="342" t="s">
        <v>36</v>
      </c>
      <c r="B38" s="343"/>
      <c r="C38" s="343"/>
      <c r="D38" s="344"/>
      <c r="E38" s="327"/>
      <c r="F38" s="327"/>
      <c r="G38" s="207">
        <v>1189784.9999999998</v>
      </c>
      <c r="H38" s="68">
        <v>1417748.7</v>
      </c>
      <c r="I38" s="68">
        <v>1620664.5999999999</v>
      </c>
      <c r="J38" s="68">
        <v>1254181.9000000001</v>
      </c>
      <c r="K38" s="68">
        <v>1575629.9</v>
      </c>
    </row>
    <row r="39" spans="1:12" x14ac:dyDescent="0.25">
      <c r="A39" s="275" t="s">
        <v>1858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2" ht="31.5" customHeight="1" x14ac:dyDescent="0.25">
      <c r="A40" s="318" t="s">
        <v>402</v>
      </c>
      <c r="B40" s="318" t="s">
        <v>37</v>
      </c>
      <c r="C40" s="318" t="s">
        <v>38</v>
      </c>
      <c r="D40" s="318" t="s">
        <v>39</v>
      </c>
      <c r="E40" s="69" t="s">
        <v>40</v>
      </c>
      <c r="F40" s="70" t="s">
        <v>23</v>
      </c>
      <c r="G40" s="71">
        <v>616</v>
      </c>
      <c r="H40" s="70" t="s">
        <v>363</v>
      </c>
      <c r="I40" s="70" t="s">
        <v>363</v>
      </c>
      <c r="J40" s="70" t="s">
        <v>363</v>
      </c>
      <c r="K40" s="70" t="s">
        <v>363</v>
      </c>
    </row>
    <row r="41" spans="1:12" ht="94.5" x14ac:dyDescent="0.25">
      <c r="A41" s="319"/>
      <c r="B41" s="319"/>
      <c r="C41" s="319"/>
      <c r="D41" s="319"/>
      <c r="E41" s="71" t="s">
        <v>52</v>
      </c>
      <c r="F41" s="71" t="s">
        <v>49</v>
      </c>
      <c r="G41" s="71">
        <v>100</v>
      </c>
      <c r="H41" s="71">
        <v>100</v>
      </c>
      <c r="I41" s="71">
        <v>100</v>
      </c>
      <c r="J41" s="71">
        <v>100</v>
      </c>
      <c r="K41" s="71">
        <v>100</v>
      </c>
    </row>
    <row r="42" spans="1:12" ht="47.25" x14ac:dyDescent="0.25">
      <c r="A42" s="319"/>
      <c r="B42" s="319"/>
      <c r="C42" s="319"/>
      <c r="D42" s="319"/>
      <c r="E42" s="72" t="s">
        <v>53</v>
      </c>
      <c r="F42" s="70" t="s">
        <v>23</v>
      </c>
      <c r="G42" s="71">
        <v>54</v>
      </c>
      <c r="H42" s="71">
        <v>52</v>
      </c>
      <c r="I42" s="71">
        <v>52</v>
      </c>
      <c r="J42" s="71">
        <v>52</v>
      </c>
      <c r="K42" s="71">
        <v>52</v>
      </c>
    </row>
    <row r="43" spans="1:12" ht="31.5" x14ac:dyDescent="0.25">
      <c r="A43" s="319"/>
      <c r="B43" s="319"/>
      <c r="C43" s="319"/>
      <c r="D43" s="320"/>
      <c r="E43" s="69" t="s">
        <v>54</v>
      </c>
      <c r="F43" s="71" t="s">
        <v>49</v>
      </c>
      <c r="G43" s="79">
        <v>0.2</v>
      </c>
      <c r="H43" s="79">
        <v>2.97</v>
      </c>
      <c r="I43" s="79">
        <v>2.97</v>
      </c>
      <c r="J43" s="79">
        <v>2.97</v>
      </c>
      <c r="K43" s="79">
        <v>2.97</v>
      </c>
    </row>
    <row r="44" spans="1:12" ht="63" x14ac:dyDescent="0.25">
      <c r="A44" s="320"/>
      <c r="B44" s="319"/>
      <c r="C44" s="320"/>
      <c r="D44" s="73" t="s">
        <v>43</v>
      </c>
      <c r="E44" s="73" t="s">
        <v>24</v>
      </c>
      <c r="F44" s="73" t="s">
        <v>25</v>
      </c>
      <c r="G44" s="74">
        <v>1378.6</v>
      </c>
      <c r="H44" s="75">
        <v>1966.6</v>
      </c>
      <c r="I44" s="76">
        <v>2138.1999999999998</v>
      </c>
      <c r="J44" s="76">
        <v>2132.6999999999998</v>
      </c>
      <c r="K44" s="76">
        <v>2136.6999999999998</v>
      </c>
    </row>
    <row r="45" spans="1:12" ht="31.5" customHeight="1" x14ac:dyDescent="0.25">
      <c r="A45" s="318" t="s">
        <v>403</v>
      </c>
      <c r="B45" s="319"/>
      <c r="C45" s="318" t="s">
        <v>44</v>
      </c>
      <c r="D45" s="318" t="s">
        <v>45</v>
      </c>
      <c r="E45" s="73" t="s">
        <v>46</v>
      </c>
      <c r="F45" s="73" t="s">
        <v>23</v>
      </c>
      <c r="G45" s="71">
        <v>5</v>
      </c>
      <c r="H45" s="80">
        <v>5</v>
      </c>
      <c r="I45" s="81">
        <v>5</v>
      </c>
      <c r="J45" s="81">
        <v>5</v>
      </c>
      <c r="K45" s="80">
        <v>5</v>
      </c>
      <c r="L45" s="7"/>
    </row>
    <row r="46" spans="1:12" ht="31.5" x14ac:dyDescent="0.25">
      <c r="A46" s="319"/>
      <c r="B46" s="319"/>
      <c r="C46" s="319"/>
      <c r="D46" s="319"/>
      <c r="E46" s="73" t="s">
        <v>1182</v>
      </c>
      <c r="F46" s="73" t="s">
        <v>23</v>
      </c>
      <c r="G46" s="71">
        <v>11</v>
      </c>
      <c r="H46" s="80">
        <v>10</v>
      </c>
      <c r="I46" s="80">
        <v>11</v>
      </c>
      <c r="J46" s="80">
        <v>12</v>
      </c>
      <c r="K46" s="80">
        <v>13</v>
      </c>
    </row>
    <row r="47" spans="1:12" ht="31.5" x14ac:dyDescent="0.25">
      <c r="A47" s="319"/>
      <c r="B47" s="319"/>
      <c r="C47" s="319"/>
      <c r="D47" s="319"/>
      <c r="E47" s="73" t="s">
        <v>55</v>
      </c>
      <c r="F47" s="73" t="s">
        <v>20</v>
      </c>
      <c r="G47" s="77">
        <v>662790</v>
      </c>
      <c r="H47" s="78">
        <v>379062</v>
      </c>
      <c r="I47" s="78">
        <v>379062</v>
      </c>
      <c r="J47" s="78">
        <v>379062</v>
      </c>
      <c r="K47" s="77">
        <v>379062</v>
      </c>
    </row>
    <row r="48" spans="1:12" ht="31.5" x14ac:dyDescent="0.25">
      <c r="A48" s="319"/>
      <c r="B48" s="319"/>
      <c r="C48" s="319"/>
      <c r="D48" s="319"/>
      <c r="E48" s="73" t="s">
        <v>56</v>
      </c>
      <c r="F48" s="73" t="s">
        <v>23</v>
      </c>
      <c r="G48" s="71">
        <v>4</v>
      </c>
      <c r="H48" s="80">
        <v>3</v>
      </c>
      <c r="I48" s="81">
        <v>3</v>
      </c>
      <c r="J48" s="81">
        <v>3</v>
      </c>
      <c r="K48" s="80">
        <v>3</v>
      </c>
      <c r="L48" s="7"/>
    </row>
    <row r="49" spans="1:12" ht="31.5" x14ac:dyDescent="0.25">
      <c r="A49" s="319"/>
      <c r="B49" s="319"/>
      <c r="C49" s="319"/>
      <c r="D49" s="319"/>
      <c r="E49" s="73" t="s">
        <v>57</v>
      </c>
      <c r="F49" s="73" t="s">
        <v>23</v>
      </c>
      <c r="G49" s="71">
        <v>14</v>
      </c>
      <c r="H49" s="80">
        <v>12</v>
      </c>
      <c r="I49" s="81">
        <v>12</v>
      </c>
      <c r="J49" s="81">
        <v>12</v>
      </c>
      <c r="K49" s="80">
        <v>12</v>
      </c>
    </row>
    <row r="50" spans="1:12" ht="63" x14ac:dyDescent="0.25">
      <c r="A50" s="319"/>
      <c r="B50" s="319"/>
      <c r="C50" s="319"/>
      <c r="D50" s="320"/>
      <c r="E50" s="73" t="s">
        <v>58</v>
      </c>
      <c r="F50" s="73" t="s">
        <v>50</v>
      </c>
      <c r="G50" s="77">
        <v>15682</v>
      </c>
      <c r="H50" s="77">
        <v>15281</v>
      </c>
      <c r="I50" s="77">
        <v>15281</v>
      </c>
      <c r="J50" s="77">
        <v>15281</v>
      </c>
      <c r="K50" s="77">
        <v>15281</v>
      </c>
    </row>
    <row r="51" spans="1:12" ht="63" x14ac:dyDescent="0.25">
      <c r="A51" s="320"/>
      <c r="B51" s="319"/>
      <c r="C51" s="320"/>
      <c r="D51" s="73" t="s">
        <v>43</v>
      </c>
      <c r="E51" s="73" t="s">
        <v>24</v>
      </c>
      <c r="F51" s="73" t="s">
        <v>25</v>
      </c>
      <c r="G51" s="74">
        <v>6893</v>
      </c>
      <c r="H51" s="76">
        <v>9833</v>
      </c>
      <c r="I51" s="76">
        <v>10690.8</v>
      </c>
      <c r="J51" s="76">
        <v>10663.3</v>
      </c>
      <c r="K51" s="76">
        <v>10683.3</v>
      </c>
      <c r="L51" s="8"/>
    </row>
    <row r="52" spans="1:12" ht="63" x14ac:dyDescent="0.25">
      <c r="A52" s="319" t="s">
        <v>404</v>
      </c>
      <c r="B52" s="319"/>
      <c r="C52" s="319" t="s">
        <v>1090</v>
      </c>
      <c r="D52" s="319" t="s">
        <v>47</v>
      </c>
      <c r="E52" s="73" t="s">
        <v>1089</v>
      </c>
      <c r="F52" s="73" t="s">
        <v>23</v>
      </c>
      <c r="G52" s="71">
        <v>4</v>
      </c>
      <c r="H52" s="80">
        <v>0</v>
      </c>
      <c r="I52" s="81">
        <v>0</v>
      </c>
      <c r="J52" s="81">
        <v>0</v>
      </c>
      <c r="K52" s="80">
        <v>0</v>
      </c>
    </row>
    <row r="53" spans="1:12" ht="78.75" x14ac:dyDescent="0.25">
      <c r="A53" s="319"/>
      <c r="B53" s="319"/>
      <c r="C53" s="319"/>
      <c r="D53" s="319"/>
      <c r="E53" s="73" t="s">
        <v>48</v>
      </c>
      <c r="F53" s="73" t="s">
        <v>23</v>
      </c>
      <c r="G53" s="71">
        <v>81</v>
      </c>
      <c r="H53" s="80">
        <v>66</v>
      </c>
      <c r="I53" s="81">
        <v>66</v>
      </c>
      <c r="J53" s="81">
        <v>66</v>
      </c>
      <c r="K53" s="80">
        <v>66</v>
      </c>
    </row>
    <row r="54" spans="1:12" ht="31.5" x14ac:dyDescent="0.25">
      <c r="A54" s="319"/>
      <c r="B54" s="319"/>
      <c r="C54" s="319"/>
      <c r="D54" s="319"/>
      <c r="E54" s="73" t="s">
        <v>59</v>
      </c>
      <c r="F54" s="73" t="s">
        <v>23</v>
      </c>
      <c r="G54" s="71">
        <v>24</v>
      </c>
      <c r="H54" s="80">
        <v>24</v>
      </c>
      <c r="I54" s="81">
        <v>24</v>
      </c>
      <c r="J54" s="81">
        <v>24</v>
      </c>
      <c r="K54" s="80">
        <v>24</v>
      </c>
    </row>
    <row r="55" spans="1:12" ht="47.25" x14ac:dyDescent="0.25">
      <c r="A55" s="319"/>
      <c r="B55" s="319"/>
      <c r="C55" s="319"/>
      <c r="D55" s="319"/>
      <c r="E55" s="73" t="s">
        <v>60</v>
      </c>
      <c r="F55" s="73" t="s">
        <v>23</v>
      </c>
      <c r="G55" s="71">
        <v>8</v>
      </c>
      <c r="H55" s="80">
        <v>8</v>
      </c>
      <c r="I55" s="81">
        <v>8</v>
      </c>
      <c r="J55" s="81">
        <v>8</v>
      </c>
      <c r="K55" s="80">
        <v>8</v>
      </c>
    </row>
    <row r="56" spans="1:12" ht="32.25" customHeight="1" x14ac:dyDescent="0.25">
      <c r="A56" s="319"/>
      <c r="B56" s="319"/>
      <c r="C56" s="319"/>
      <c r="D56" s="320"/>
      <c r="E56" s="73" t="s">
        <v>61</v>
      </c>
      <c r="F56" s="73" t="s">
        <v>23</v>
      </c>
      <c r="G56" s="71">
        <v>14</v>
      </c>
      <c r="H56" s="80">
        <v>11</v>
      </c>
      <c r="I56" s="81">
        <v>11</v>
      </c>
      <c r="J56" s="81">
        <v>11</v>
      </c>
      <c r="K56" s="80">
        <v>11</v>
      </c>
    </row>
    <row r="57" spans="1:12" ht="63" x14ac:dyDescent="0.25">
      <c r="A57" s="320"/>
      <c r="B57" s="320"/>
      <c r="C57" s="320"/>
      <c r="D57" s="73" t="s">
        <v>43</v>
      </c>
      <c r="E57" s="73" t="s">
        <v>24</v>
      </c>
      <c r="F57" s="73" t="s">
        <v>25</v>
      </c>
      <c r="G57" s="74">
        <v>4135.8</v>
      </c>
      <c r="H57" s="76">
        <v>5899.8</v>
      </c>
      <c r="I57" s="76">
        <v>6414.5</v>
      </c>
      <c r="J57" s="76">
        <v>6397.9</v>
      </c>
      <c r="K57" s="76">
        <v>6409.9</v>
      </c>
      <c r="L57" s="7"/>
    </row>
    <row r="58" spans="1:12" ht="33" customHeight="1" x14ac:dyDescent="0.25">
      <c r="A58" s="348" t="s">
        <v>51</v>
      </c>
      <c r="B58" s="349"/>
      <c r="C58" s="349"/>
      <c r="D58" s="350"/>
      <c r="E58" s="334" t="s">
        <v>7</v>
      </c>
      <c r="F58" s="4" t="s">
        <v>6</v>
      </c>
      <c r="G58" s="208">
        <v>12407.4</v>
      </c>
      <c r="H58" s="5">
        <v>17699.399999999998</v>
      </c>
      <c r="I58" s="5">
        <v>19243.5</v>
      </c>
      <c r="J58" s="5">
        <v>19193.899999999998</v>
      </c>
      <c r="K58" s="5">
        <v>19229.899999999998</v>
      </c>
    </row>
    <row r="59" spans="1:12" ht="50.25" customHeight="1" x14ac:dyDescent="0.25">
      <c r="A59" s="348" t="s">
        <v>1183</v>
      </c>
      <c r="B59" s="349"/>
      <c r="C59" s="349"/>
      <c r="D59" s="350"/>
      <c r="E59" s="335"/>
      <c r="F59" s="4" t="s">
        <v>6</v>
      </c>
      <c r="G59" s="5">
        <v>12407.4</v>
      </c>
      <c r="H59" s="10">
        <v>17699.399999999998</v>
      </c>
      <c r="I59" s="10">
        <v>19243.5</v>
      </c>
      <c r="J59" s="10">
        <v>19193.899999999998</v>
      </c>
      <c r="K59" s="10">
        <v>19229.899999999998</v>
      </c>
    </row>
    <row r="60" spans="1:12" ht="15.75" customHeight="1" x14ac:dyDescent="0.25">
      <c r="A60" s="321" t="s">
        <v>1116</v>
      </c>
      <c r="B60" s="322"/>
      <c r="C60" s="322"/>
      <c r="D60" s="322"/>
      <c r="E60" s="322"/>
      <c r="F60" s="322"/>
      <c r="G60" s="322"/>
      <c r="H60" s="322"/>
      <c r="I60" s="322"/>
      <c r="J60" s="322"/>
      <c r="K60" s="323"/>
    </row>
    <row r="61" spans="1:12" ht="78" customHeight="1" x14ac:dyDescent="0.25">
      <c r="A61" s="246" t="s">
        <v>405</v>
      </c>
      <c r="B61" s="246" t="s">
        <v>125</v>
      </c>
      <c r="C61" s="246" t="s">
        <v>130</v>
      </c>
      <c r="D61" s="14" t="s">
        <v>123</v>
      </c>
      <c r="E61" s="14" t="s">
        <v>217</v>
      </c>
      <c r="F61" s="14" t="s">
        <v>23</v>
      </c>
      <c r="G61" s="82">
        <v>32</v>
      </c>
      <c r="H61" s="82">
        <v>47</v>
      </c>
      <c r="I61" s="82">
        <v>47</v>
      </c>
      <c r="J61" s="82">
        <v>47</v>
      </c>
      <c r="K61" s="82">
        <v>47</v>
      </c>
    </row>
    <row r="62" spans="1:12" ht="63" x14ac:dyDescent="0.25">
      <c r="A62" s="248"/>
      <c r="B62" s="247"/>
      <c r="C62" s="248"/>
      <c r="D62" s="83" t="s">
        <v>1184</v>
      </c>
      <c r="E62" s="73" t="s">
        <v>24</v>
      </c>
      <c r="F62" s="14" t="s">
        <v>25</v>
      </c>
      <c r="G62" s="76">
        <v>3257.4472999999998</v>
      </c>
      <c r="H62" s="84">
        <v>2500</v>
      </c>
      <c r="I62" s="84">
        <v>3217.0473000000002</v>
      </c>
      <c r="J62" s="84">
        <v>3117.0473000000002</v>
      </c>
      <c r="K62" s="84">
        <v>3217.0473000000002</v>
      </c>
    </row>
    <row r="63" spans="1:12" ht="79.5" customHeight="1" x14ac:dyDescent="0.25">
      <c r="A63" s="246" t="s">
        <v>406</v>
      </c>
      <c r="B63" s="247"/>
      <c r="C63" s="246" t="s">
        <v>998</v>
      </c>
      <c r="D63" s="14" t="s">
        <v>73</v>
      </c>
      <c r="E63" s="14" t="s">
        <v>999</v>
      </c>
      <c r="F63" s="14" t="s">
        <v>20</v>
      </c>
      <c r="G63" s="82">
        <v>135</v>
      </c>
      <c r="H63" s="82">
        <v>135</v>
      </c>
      <c r="I63" s="82">
        <v>135</v>
      </c>
      <c r="J63" s="82">
        <v>135</v>
      </c>
      <c r="K63" s="82">
        <v>135</v>
      </c>
    </row>
    <row r="64" spans="1:12" ht="63" x14ac:dyDescent="0.25">
      <c r="A64" s="248"/>
      <c r="B64" s="247"/>
      <c r="C64" s="248"/>
      <c r="D64" s="83" t="s">
        <v>1184</v>
      </c>
      <c r="E64" s="73" t="s">
        <v>24</v>
      </c>
      <c r="F64" s="14" t="s">
        <v>25</v>
      </c>
      <c r="G64" s="84">
        <v>1374.0363600000001</v>
      </c>
      <c r="H64" s="84">
        <v>1230.0455400000001</v>
      </c>
      <c r="I64" s="84">
        <v>1474.0363600000001</v>
      </c>
      <c r="J64" s="84">
        <v>1230.0455400000001</v>
      </c>
      <c r="K64" s="84">
        <v>1474.0363600000001</v>
      </c>
    </row>
    <row r="65" spans="1:11" ht="78.75" x14ac:dyDescent="0.25">
      <c r="A65" s="246" t="s">
        <v>407</v>
      </c>
      <c r="B65" s="247"/>
      <c r="C65" s="246" t="s">
        <v>998</v>
      </c>
      <c r="D65" s="14" t="s">
        <v>74</v>
      </c>
      <c r="E65" s="14" t="s">
        <v>999</v>
      </c>
      <c r="F65" s="14" t="s">
        <v>20</v>
      </c>
      <c r="G65" s="82">
        <v>49</v>
      </c>
      <c r="H65" s="82">
        <v>49</v>
      </c>
      <c r="I65" s="82">
        <v>49</v>
      </c>
      <c r="J65" s="82">
        <v>49</v>
      </c>
      <c r="K65" s="82">
        <v>49</v>
      </c>
    </row>
    <row r="66" spans="1:11" ht="63" x14ac:dyDescent="0.25">
      <c r="A66" s="248"/>
      <c r="B66" s="247"/>
      <c r="C66" s="248"/>
      <c r="D66" s="83" t="s">
        <v>1184</v>
      </c>
      <c r="E66" s="73" t="s">
        <v>24</v>
      </c>
      <c r="F66" s="14" t="s">
        <v>25</v>
      </c>
      <c r="G66" s="84">
        <v>4629.76422</v>
      </c>
      <c r="H66" s="84">
        <v>4144.5925100000004</v>
      </c>
      <c r="I66" s="84">
        <v>4729.76422</v>
      </c>
      <c r="J66" s="84">
        <v>4366.67</v>
      </c>
      <c r="K66" s="84">
        <v>4729.76422</v>
      </c>
    </row>
    <row r="67" spans="1:11" ht="84" customHeight="1" x14ac:dyDescent="0.25">
      <c r="A67" s="246" t="s">
        <v>408</v>
      </c>
      <c r="B67" s="247"/>
      <c r="C67" s="246" t="s">
        <v>998</v>
      </c>
      <c r="D67" s="14" t="s">
        <v>75</v>
      </c>
      <c r="E67" s="14" t="s">
        <v>999</v>
      </c>
      <c r="F67" s="14" t="s">
        <v>20</v>
      </c>
      <c r="G67" s="82">
        <v>228</v>
      </c>
      <c r="H67" s="82">
        <v>228</v>
      </c>
      <c r="I67" s="82">
        <v>228</v>
      </c>
      <c r="J67" s="82">
        <v>228</v>
      </c>
      <c r="K67" s="82">
        <v>228</v>
      </c>
    </row>
    <row r="68" spans="1:11" ht="63.75" customHeight="1" x14ac:dyDescent="0.25">
      <c r="A68" s="248"/>
      <c r="B68" s="247"/>
      <c r="C68" s="248"/>
      <c r="D68" s="83" t="s">
        <v>1184</v>
      </c>
      <c r="E68" s="73" t="s">
        <v>24</v>
      </c>
      <c r="F68" s="14" t="s">
        <v>25</v>
      </c>
      <c r="G68" s="84">
        <v>2526.0722700000001</v>
      </c>
      <c r="H68" s="84">
        <v>2261.3549499999999</v>
      </c>
      <c r="I68" s="84">
        <v>2626.0722700000001</v>
      </c>
      <c r="J68" s="84">
        <v>2526.0722700000001</v>
      </c>
      <c r="K68" s="84">
        <v>2626.0722700000001</v>
      </c>
    </row>
    <row r="69" spans="1:11" ht="78" customHeight="1" x14ac:dyDescent="0.25">
      <c r="A69" s="246" t="s">
        <v>409</v>
      </c>
      <c r="B69" s="247"/>
      <c r="C69" s="246" t="s">
        <v>998</v>
      </c>
      <c r="D69" s="14" t="s">
        <v>76</v>
      </c>
      <c r="E69" s="14" t="s">
        <v>999</v>
      </c>
      <c r="F69" s="14" t="s">
        <v>20</v>
      </c>
      <c r="G69" s="82">
        <v>79</v>
      </c>
      <c r="H69" s="82">
        <v>79</v>
      </c>
      <c r="I69" s="82">
        <v>79</v>
      </c>
      <c r="J69" s="82">
        <v>79</v>
      </c>
      <c r="K69" s="82">
        <v>79</v>
      </c>
    </row>
    <row r="70" spans="1:11" ht="66" customHeight="1" x14ac:dyDescent="0.25">
      <c r="A70" s="248"/>
      <c r="B70" s="247"/>
      <c r="C70" s="248"/>
      <c r="D70" s="83" t="s">
        <v>1184</v>
      </c>
      <c r="E70" s="73" t="s">
        <v>24</v>
      </c>
      <c r="F70" s="14" t="s">
        <v>25</v>
      </c>
      <c r="G70" s="84">
        <v>7759.28953</v>
      </c>
      <c r="H70" s="84">
        <v>6946.1622100000004</v>
      </c>
      <c r="I70" s="84">
        <v>7859.28953</v>
      </c>
      <c r="J70" s="84">
        <v>7759.28953</v>
      </c>
      <c r="K70" s="84">
        <v>7859.28953</v>
      </c>
    </row>
    <row r="71" spans="1:11" ht="81" customHeight="1" x14ac:dyDescent="0.25">
      <c r="A71" s="246" t="s">
        <v>410</v>
      </c>
      <c r="B71" s="247"/>
      <c r="C71" s="246" t="s">
        <v>998</v>
      </c>
      <c r="D71" s="14" t="s">
        <v>77</v>
      </c>
      <c r="E71" s="14" t="s">
        <v>999</v>
      </c>
      <c r="F71" s="14" t="s">
        <v>20</v>
      </c>
      <c r="G71" s="82">
        <v>7</v>
      </c>
      <c r="H71" s="82">
        <v>7</v>
      </c>
      <c r="I71" s="82">
        <v>7</v>
      </c>
      <c r="J71" s="82">
        <v>7</v>
      </c>
      <c r="K71" s="82">
        <v>7</v>
      </c>
    </row>
    <row r="72" spans="1:11" ht="65.25" customHeight="1" x14ac:dyDescent="0.25">
      <c r="A72" s="248"/>
      <c r="B72" s="247"/>
      <c r="C72" s="248"/>
      <c r="D72" s="83" t="s">
        <v>1184</v>
      </c>
      <c r="E72" s="73" t="s">
        <v>24</v>
      </c>
      <c r="F72" s="14" t="s">
        <v>25</v>
      </c>
      <c r="G72" s="84">
        <v>1525.10159</v>
      </c>
      <c r="H72" s="84">
        <v>1365.2800299999999</v>
      </c>
      <c r="I72" s="84">
        <v>1625.10159</v>
      </c>
      <c r="J72" s="84">
        <v>1525.10159</v>
      </c>
      <c r="K72" s="84">
        <v>1625.10159</v>
      </c>
    </row>
    <row r="73" spans="1:11" ht="78" customHeight="1" x14ac:dyDescent="0.25">
      <c r="A73" s="246" t="s">
        <v>411</v>
      </c>
      <c r="B73" s="247"/>
      <c r="C73" s="246" t="s">
        <v>998</v>
      </c>
      <c r="D73" s="14" t="s">
        <v>89</v>
      </c>
      <c r="E73" s="14" t="s">
        <v>999</v>
      </c>
      <c r="F73" s="14" t="s">
        <v>20</v>
      </c>
      <c r="G73" s="82">
        <v>46</v>
      </c>
      <c r="H73" s="82">
        <v>46</v>
      </c>
      <c r="I73" s="82">
        <v>46</v>
      </c>
      <c r="J73" s="82">
        <v>46</v>
      </c>
      <c r="K73" s="82">
        <v>46</v>
      </c>
    </row>
    <row r="74" spans="1:11" ht="63" x14ac:dyDescent="0.25">
      <c r="A74" s="248"/>
      <c r="B74" s="247"/>
      <c r="C74" s="248"/>
      <c r="D74" s="83" t="s">
        <v>1184</v>
      </c>
      <c r="E74" s="73" t="s">
        <v>24</v>
      </c>
      <c r="F74" s="14" t="s">
        <v>25</v>
      </c>
      <c r="G74" s="84">
        <v>715.36757</v>
      </c>
      <c r="H74" s="84">
        <v>640.40130999999997</v>
      </c>
      <c r="I74" s="84">
        <v>915.36757</v>
      </c>
      <c r="J74" s="84">
        <v>715.36757</v>
      </c>
      <c r="K74" s="84">
        <v>915.36757</v>
      </c>
    </row>
    <row r="75" spans="1:11" ht="79.5" customHeight="1" x14ac:dyDescent="0.25">
      <c r="A75" s="260" t="s">
        <v>412</v>
      </c>
      <c r="B75" s="247"/>
      <c r="C75" s="246" t="s">
        <v>998</v>
      </c>
      <c r="D75" s="14" t="s">
        <v>78</v>
      </c>
      <c r="E75" s="14" t="s">
        <v>999</v>
      </c>
      <c r="F75" s="14" t="s">
        <v>20</v>
      </c>
      <c r="G75" s="82">
        <v>77</v>
      </c>
      <c r="H75" s="82">
        <v>77</v>
      </c>
      <c r="I75" s="82">
        <v>77</v>
      </c>
      <c r="J75" s="82">
        <v>77</v>
      </c>
      <c r="K75" s="82">
        <v>77</v>
      </c>
    </row>
    <row r="76" spans="1:11" ht="66.75" customHeight="1" x14ac:dyDescent="0.25">
      <c r="A76" s="260"/>
      <c r="B76" s="247"/>
      <c r="C76" s="248"/>
      <c r="D76" s="83" t="s">
        <v>1184</v>
      </c>
      <c r="E76" s="73" t="s">
        <v>24</v>
      </c>
      <c r="F76" s="14" t="s">
        <v>25</v>
      </c>
      <c r="G76" s="84">
        <v>1130.0294899999999</v>
      </c>
      <c r="H76" s="84">
        <v>1011.6091300000001</v>
      </c>
      <c r="I76" s="84">
        <v>1330.0294899999999</v>
      </c>
      <c r="J76" s="84">
        <v>1130.0294899999999</v>
      </c>
      <c r="K76" s="84">
        <v>1330.0294899999999</v>
      </c>
    </row>
    <row r="77" spans="1:11" ht="86.25" customHeight="1" x14ac:dyDescent="0.25">
      <c r="A77" s="260" t="s">
        <v>413</v>
      </c>
      <c r="B77" s="247"/>
      <c r="C77" s="246" t="s">
        <v>998</v>
      </c>
      <c r="D77" s="14" t="s">
        <v>79</v>
      </c>
      <c r="E77" s="14" t="s">
        <v>999</v>
      </c>
      <c r="F77" s="14" t="s">
        <v>20</v>
      </c>
      <c r="G77" s="82">
        <v>54</v>
      </c>
      <c r="H77" s="82">
        <v>54</v>
      </c>
      <c r="I77" s="82">
        <v>54</v>
      </c>
      <c r="J77" s="82">
        <v>54</v>
      </c>
      <c r="K77" s="82">
        <v>54</v>
      </c>
    </row>
    <row r="78" spans="1:11" ht="66" customHeight="1" x14ac:dyDescent="0.25">
      <c r="A78" s="260"/>
      <c r="B78" s="247"/>
      <c r="C78" s="248"/>
      <c r="D78" s="83" t="s">
        <v>1184</v>
      </c>
      <c r="E78" s="73" t="s">
        <v>24</v>
      </c>
      <c r="F78" s="14" t="s">
        <v>25</v>
      </c>
      <c r="G78" s="84">
        <v>5919.3678600000003</v>
      </c>
      <c r="H78" s="84">
        <v>5299.0533699999996</v>
      </c>
      <c r="I78" s="84">
        <v>6919.3678600000003</v>
      </c>
      <c r="J78" s="84">
        <v>5919.3678600000003</v>
      </c>
      <c r="K78" s="84">
        <v>6919.3678600000003</v>
      </c>
    </row>
    <row r="79" spans="1:11" ht="78.75" customHeight="1" x14ac:dyDescent="0.25">
      <c r="A79" s="260" t="s">
        <v>414</v>
      </c>
      <c r="B79" s="247"/>
      <c r="C79" s="246" t="s">
        <v>998</v>
      </c>
      <c r="D79" s="14" t="s">
        <v>80</v>
      </c>
      <c r="E79" s="14" t="s">
        <v>999</v>
      </c>
      <c r="F79" s="14" t="s">
        <v>20</v>
      </c>
      <c r="G79" s="82">
        <v>13</v>
      </c>
      <c r="H79" s="82">
        <v>13</v>
      </c>
      <c r="I79" s="82">
        <v>13</v>
      </c>
      <c r="J79" s="82">
        <v>13</v>
      </c>
      <c r="K79" s="82">
        <v>13</v>
      </c>
    </row>
    <row r="80" spans="1:11" ht="65.25" customHeight="1" x14ac:dyDescent="0.25">
      <c r="A80" s="260"/>
      <c r="B80" s="247"/>
      <c r="C80" s="248"/>
      <c r="D80" s="83" t="s">
        <v>1184</v>
      </c>
      <c r="E80" s="73" t="s">
        <v>24</v>
      </c>
      <c r="F80" s="14" t="s">
        <v>25</v>
      </c>
      <c r="G80" s="84">
        <v>3098.04405</v>
      </c>
      <c r="H80" s="84">
        <v>2773.3874900000001</v>
      </c>
      <c r="I80" s="84">
        <v>3598.04405</v>
      </c>
      <c r="J80" s="84">
        <v>3098.04405</v>
      </c>
      <c r="K80" s="84">
        <v>3598.04405</v>
      </c>
    </row>
    <row r="81" spans="1:11" ht="78.75" x14ac:dyDescent="0.25">
      <c r="A81" s="260" t="s">
        <v>415</v>
      </c>
      <c r="B81" s="247"/>
      <c r="C81" s="246" t="s">
        <v>998</v>
      </c>
      <c r="D81" s="83" t="s">
        <v>81</v>
      </c>
      <c r="E81" s="14" t="s">
        <v>999</v>
      </c>
      <c r="F81" s="14" t="s">
        <v>20</v>
      </c>
      <c r="G81" s="82">
        <v>53</v>
      </c>
      <c r="H81" s="82">
        <v>53</v>
      </c>
      <c r="I81" s="82">
        <v>53</v>
      </c>
      <c r="J81" s="82">
        <v>53</v>
      </c>
      <c r="K81" s="82">
        <v>53</v>
      </c>
    </row>
    <row r="82" spans="1:11" ht="63" customHeight="1" x14ac:dyDescent="0.25">
      <c r="A82" s="260"/>
      <c r="B82" s="247"/>
      <c r="C82" s="248"/>
      <c r="D82" s="83" t="s">
        <v>1184</v>
      </c>
      <c r="E82" s="73" t="s">
        <v>24</v>
      </c>
      <c r="F82" s="14" t="s">
        <v>25</v>
      </c>
      <c r="G82" s="84">
        <v>557.11482000000001</v>
      </c>
      <c r="H82" s="84">
        <v>498.73250000000002</v>
      </c>
      <c r="I82" s="84">
        <v>757.11482000000001</v>
      </c>
      <c r="J82" s="84">
        <v>557.11482000000001</v>
      </c>
      <c r="K82" s="84">
        <v>757.11482000000001</v>
      </c>
    </row>
    <row r="83" spans="1:11" ht="78.75" x14ac:dyDescent="0.25">
      <c r="A83" s="246" t="s">
        <v>416</v>
      </c>
      <c r="B83" s="247"/>
      <c r="C83" s="246" t="s">
        <v>998</v>
      </c>
      <c r="D83" s="83" t="s">
        <v>82</v>
      </c>
      <c r="E83" s="14" t="s">
        <v>999</v>
      </c>
      <c r="F83" s="14" t="s">
        <v>20</v>
      </c>
      <c r="G83" s="82">
        <v>49</v>
      </c>
      <c r="H83" s="82">
        <v>49</v>
      </c>
      <c r="I83" s="82">
        <v>49</v>
      </c>
      <c r="J83" s="82">
        <v>49</v>
      </c>
      <c r="K83" s="82">
        <v>49</v>
      </c>
    </row>
    <row r="84" spans="1:11" ht="63.75" customHeight="1" x14ac:dyDescent="0.25">
      <c r="A84" s="247"/>
      <c r="B84" s="247"/>
      <c r="C84" s="248"/>
      <c r="D84" s="83" t="s">
        <v>1184</v>
      </c>
      <c r="E84" s="73" t="s">
        <v>24</v>
      </c>
      <c r="F84" s="14" t="s">
        <v>25</v>
      </c>
      <c r="G84" s="84">
        <v>4783.2294400000001</v>
      </c>
      <c r="H84" s="84">
        <v>4281.9754899999998</v>
      </c>
      <c r="I84" s="84">
        <v>4983.2294400000001</v>
      </c>
      <c r="J84" s="84">
        <v>4783.2294400000001</v>
      </c>
      <c r="K84" s="84">
        <v>4983.2294400000001</v>
      </c>
    </row>
    <row r="85" spans="1:11" ht="78.75" x14ac:dyDescent="0.25">
      <c r="A85" s="260" t="s">
        <v>417</v>
      </c>
      <c r="B85" s="247"/>
      <c r="C85" s="246" t="s">
        <v>998</v>
      </c>
      <c r="D85" s="83" t="s">
        <v>83</v>
      </c>
      <c r="E85" s="14" t="s">
        <v>999</v>
      </c>
      <c r="F85" s="14" t="s">
        <v>20</v>
      </c>
      <c r="G85" s="82">
        <v>270</v>
      </c>
      <c r="H85" s="82">
        <v>270</v>
      </c>
      <c r="I85" s="82">
        <v>270</v>
      </c>
      <c r="J85" s="82">
        <v>270</v>
      </c>
      <c r="K85" s="82">
        <v>270</v>
      </c>
    </row>
    <row r="86" spans="1:11" ht="65.25" customHeight="1" x14ac:dyDescent="0.25">
      <c r="A86" s="260"/>
      <c r="B86" s="247"/>
      <c r="C86" s="248"/>
      <c r="D86" s="83" t="s">
        <v>1184</v>
      </c>
      <c r="E86" s="73" t="s">
        <v>24</v>
      </c>
      <c r="F86" s="14" t="s">
        <v>25</v>
      </c>
      <c r="G86" s="84">
        <v>2857.9266600000001</v>
      </c>
      <c r="H86" s="84">
        <f>2558.43297-9.8</f>
        <v>2548.6329699999997</v>
      </c>
      <c r="I86" s="84">
        <v>2957.9266600000001</v>
      </c>
      <c r="J86" s="84">
        <v>2857.9266600000001</v>
      </c>
      <c r="K86" s="84">
        <v>2957.9266600000001</v>
      </c>
    </row>
    <row r="87" spans="1:11" ht="78.75" x14ac:dyDescent="0.25">
      <c r="A87" s="260" t="s">
        <v>418</v>
      </c>
      <c r="B87" s="247"/>
      <c r="C87" s="246" t="s">
        <v>998</v>
      </c>
      <c r="D87" s="83" t="s">
        <v>84</v>
      </c>
      <c r="E87" s="14" t="s">
        <v>999</v>
      </c>
      <c r="F87" s="14" t="s">
        <v>20</v>
      </c>
      <c r="G87" s="82">
        <v>80</v>
      </c>
      <c r="H87" s="82">
        <v>80</v>
      </c>
      <c r="I87" s="82">
        <v>80</v>
      </c>
      <c r="J87" s="82">
        <v>80</v>
      </c>
      <c r="K87" s="82">
        <v>80</v>
      </c>
    </row>
    <row r="88" spans="1:11" ht="63.75" customHeight="1" x14ac:dyDescent="0.25">
      <c r="A88" s="260"/>
      <c r="B88" s="247"/>
      <c r="C88" s="248"/>
      <c r="D88" s="83" t="s">
        <v>1184</v>
      </c>
      <c r="E88" s="73" t="s">
        <v>24</v>
      </c>
      <c r="F88" s="14" t="s">
        <v>25</v>
      </c>
      <c r="G88" s="84">
        <v>8029.7819900000004</v>
      </c>
      <c r="H88" s="84">
        <v>7188.3086700000003</v>
      </c>
      <c r="I88" s="84">
        <v>8529.7819899999995</v>
      </c>
      <c r="J88" s="84">
        <v>8029.7819900000004</v>
      </c>
      <c r="K88" s="84">
        <v>8529.7819899999995</v>
      </c>
    </row>
    <row r="89" spans="1:11" ht="78.75" x14ac:dyDescent="0.25">
      <c r="A89" s="260" t="s">
        <v>419</v>
      </c>
      <c r="B89" s="247"/>
      <c r="C89" s="246" t="s">
        <v>998</v>
      </c>
      <c r="D89" s="83" t="s">
        <v>85</v>
      </c>
      <c r="E89" s="14" t="s">
        <v>999</v>
      </c>
      <c r="F89" s="14" t="s">
        <v>20</v>
      </c>
      <c r="G89" s="82">
        <v>29</v>
      </c>
      <c r="H89" s="82">
        <v>29</v>
      </c>
      <c r="I89" s="82">
        <v>29</v>
      </c>
      <c r="J89" s="82">
        <v>29</v>
      </c>
      <c r="K89" s="82">
        <v>29</v>
      </c>
    </row>
    <row r="90" spans="1:11" ht="63" x14ac:dyDescent="0.25">
      <c r="A90" s="260"/>
      <c r="B90" s="247"/>
      <c r="C90" s="248"/>
      <c r="D90" s="83" t="s">
        <v>1184</v>
      </c>
      <c r="E90" s="73" t="s">
        <v>24</v>
      </c>
      <c r="F90" s="14" t="s">
        <v>25</v>
      </c>
      <c r="G90" s="84">
        <v>5711.2237999999998</v>
      </c>
      <c r="H90" s="84">
        <v>5112.7215699999997</v>
      </c>
      <c r="I90" s="84">
        <v>5911.2237999999998</v>
      </c>
      <c r="J90" s="84">
        <v>5711.2237999999998</v>
      </c>
      <c r="K90" s="84">
        <v>5911.2237999999998</v>
      </c>
    </row>
    <row r="91" spans="1:11" ht="78.75" x14ac:dyDescent="0.25">
      <c r="A91" s="260" t="s">
        <v>420</v>
      </c>
      <c r="B91" s="247"/>
      <c r="C91" s="246" t="s">
        <v>998</v>
      </c>
      <c r="D91" s="83" t="s">
        <v>86</v>
      </c>
      <c r="E91" s="14" t="s">
        <v>999</v>
      </c>
      <c r="F91" s="14" t="s">
        <v>20</v>
      </c>
      <c r="G91" s="82">
        <v>37</v>
      </c>
      <c r="H91" s="82">
        <v>37</v>
      </c>
      <c r="I91" s="82">
        <v>37</v>
      </c>
      <c r="J91" s="82">
        <v>37</v>
      </c>
      <c r="K91" s="82">
        <v>37</v>
      </c>
    </row>
    <row r="92" spans="1:11" ht="64.5" customHeight="1" x14ac:dyDescent="0.25">
      <c r="A92" s="260"/>
      <c r="B92" s="247"/>
      <c r="C92" s="248"/>
      <c r="D92" s="83" t="s">
        <v>1184</v>
      </c>
      <c r="E92" s="73" t="s">
        <v>24</v>
      </c>
      <c r="F92" s="14" t="s">
        <v>25</v>
      </c>
      <c r="G92" s="84">
        <v>7757.1922299999997</v>
      </c>
      <c r="H92" s="84">
        <v>6944.2846900000004</v>
      </c>
      <c r="I92" s="84">
        <v>7957.1922299999997</v>
      </c>
      <c r="J92" s="84">
        <v>7757.1922299999997</v>
      </c>
      <c r="K92" s="84">
        <v>7957.1922299999997</v>
      </c>
    </row>
    <row r="93" spans="1:11" ht="78.75" x14ac:dyDescent="0.25">
      <c r="A93" s="260" t="s">
        <v>421</v>
      </c>
      <c r="B93" s="247"/>
      <c r="C93" s="246" t="s">
        <v>998</v>
      </c>
      <c r="D93" s="83" t="s">
        <v>87</v>
      </c>
      <c r="E93" s="14" t="s">
        <v>999</v>
      </c>
      <c r="F93" s="14" t="s">
        <v>20</v>
      </c>
      <c r="G93" s="82">
        <v>49</v>
      </c>
      <c r="H93" s="82">
        <v>49</v>
      </c>
      <c r="I93" s="82">
        <v>49</v>
      </c>
      <c r="J93" s="82">
        <v>49</v>
      </c>
      <c r="K93" s="82">
        <v>49</v>
      </c>
    </row>
    <row r="94" spans="1:11" ht="65.25" customHeight="1" x14ac:dyDescent="0.25">
      <c r="A94" s="260"/>
      <c r="B94" s="247"/>
      <c r="C94" s="248"/>
      <c r="D94" s="83" t="s">
        <v>1184</v>
      </c>
      <c r="E94" s="73" t="s">
        <v>24</v>
      </c>
      <c r="F94" s="14" t="s">
        <v>25</v>
      </c>
      <c r="G94" s="84">
        <v>593.64964999999995</v>
      </c>
      <c r="H94" s="84">
        <v>531.43870000000004</v>
      </c>
      <c r="I94" s="84">
        <v>893.64964999999995</v>
      </c>
      <c r="J94" s="84">
        <v>593.64964999999995</v>
      </c>
      <c r="K94" s="84">
        <v>893.64964999999995</v>
      </c>
    </row>
    <row r="95" spans="1:11" ht="78.75" x14ac:dyDescent="0.25">
      <c r="A95" s="260" t="s">
        <v>422</v>
      </c>
      <c r="B95" s="247"/>
      <c r="C95" s="246" t="s">
        <v>998</v>
      </c>
      <c r="D95" s="83" t="s">
        <v>88</v>
      </c>
      <c r="E95" s="14" t="s">
        <v>999</v>
      </c>
      <c r="F95" s="14" t="s">
        <v>20</v>
      </c>
      <c r="G95" s="82">
        <v>84</v>
      </c>
      <c r="H95" s="82">
        <v>84</v>
      </c>
      <c r="I95" s="82">
        <v>84</v>
      </c>
      <c r="J95" s="82">
        <v>84</v>
      </c>
      <c r="K95" s="82">
        <v>84</v>
      </c>
    </row>
    <row r="96" spans="1:11" ht="64.5" customHeight="1" x14ac:dyDescent="0.25">
      <c r="A96" s="260"/>
      <c r="B96" s="247"/>
      <c r="C96" s="248"/>
      <c r="D96" s="83" t="s">
        <v>1184</v>
      </c>
      <c r="E96" s="73" t="s">
        <v>24</v>
      </c>
      <c r="F96" s="14" t="s">
        <v>25</v>
      </c>
      <c r="G96" s="84">
        <v>8532.2235700000001</v>
      </c>
      <c r="H96" s="84">
        <v>7638.0973700000004</v>
      </c>
      <c r="I96" s="84">
        <v>8832.2235700000001</v>
      </c>
      <c r="J96" s="84">
        <v>7638.0973700000004</v>
      </c>
      <c r="K96" s="84">
        <v>8832.2235700000001</v>
      </c>
    </row>
    <row r="97" spans="1:11" ht="78.75" x14ac:dyDescent="0.25">
      <c r="A97" s="260" t="s">
        <v>423</v>
      </c>
      <c r="B97" s="247"/>
      <c r="C97" s="246" t="s">
        <v>998</v>
      </c>
      <c r="D97" s="83" t="s">
        <v>70</v>
      </c>
      <c r="E97" s="14" t="s">
        <v>999</v>
      </c>
      <c r="F97" s="14" t="s">
        <v>20</v>
      </c>
      <c r="G97" s="82">
        <v>72</v>
      </c>
      <c r="H97" s="82">
        <v>72</v>
      </c>
      <c r="I97" s="82">
        <v>72</v>
      </c>
      <c r="J97" s="82">
        <v>72</v>
      </c>
      <c r="K97" s="82">
        <v>72</v>
      </c>
    </row>
    <row r="98" spans="1:11" ht="63" customHeight="1" x14ac:dyDescent="0.25">
      <c r="A98" s="260"/>
      <c r="B98" s="247"/>
      <c r="C98" s="248"/>
      <c r="D98" s="83" t="s">
        <v>1184</v>
      </c>
      <c r="E98" s="73" t="s">
        <v>24</v>
      </c>
      <c r="F98" s="14" t="s">
        <v>25</v>
      </c>
      <c r="G98" s="84">
        <v>7125.7122099999997</v>
      </c>
      <c r="H98" s="84">
        <v>6378.9800100000002</v>
      </c>
      <c r="I98" s="84">
        <v>7525.7122099999997</v>
      </c>
      <c r="J98" s="84">
        <v>7125.7122099999997</v>
      </c>
      <c r="K98" s="84">
        <v>7525.7122099999997</v>
      </c>
    </row>
    <row r="99" spans="1:11" ht="78.75" x14ac:dyDescent="0.25">
      <c r="A99" s="260" t="s">
        <v>424</v>
      </c>
      <c r="B99" s="247"/>
      <c r="C99" s="246" t="s">
        <v>998</v>
      </c>
      <c r="D99" s="83" t="s">
        <v>71</v>
      </c>
      <c r="E99" s="14" t="s">
        <v>999</v>
      </c>
      <c r="F99" s="14" t="s">
        <v>20</v>
      </c>
      <c r="G99" s="82">
        <v>17</v>
      </c>
      <c r="H99" s="82">
        <v>17</v>
      </c>
      <c r="I99" s="82">
        <v>17</v>
      </c>
      <c r="J99" s="82">
        <v>17</v>
      </c>
      <c r="K99" s="82">
        <v>17</v>
      </c>
    </row>
    <row r="100" spans="1:11" ht="63" x14ac:dyDescent="0.25">
      <c r="A100" s="260"/>
      <c r="B100" s="247"/>
      <c r="C100" s="248"/>
      <c r="D100" s="83" t="s">
        <v>1184</v>
      </c>
      <c r="E100" s="73" t="s">
        <v>24</v>
      </c>
      <c r="F100" s="14" t="s">
        <v>25</v>
      </c>
      <c r="G100" s="84">
        <v>4784.2745100000002</v>
      </c>
      <c r="H100" s="84">
        <v>4282.91104</v>
      </c>
      <c r="I100" s="84">
        <v>4984.2745100000002</v>
      </c>
      <c r="J100" s="84">
        <v>4282.91104</v>
      </c>
      <c r="K100" s="84">
        <v>4984.2745100000002</v>
      </c>
    </row>
    <row r="101" spans="1:11" ht="78.75" x14ac:dyDescent="0.25">
      <c r="A101" s="260" t="s">
        <v>425</v>
      </c>
      <c r="B101" s="247"/>
      <c r="C101" s="246" t="s">
        <v>998</v>
      </c>
      <c r="D101" s="83" t="s">
        <v>72</v>
      </c>
      <c r="E101" s="14" t="s">
        <v>999</v>
      </c>
      <c r="F101" s="14" t="s">
        <v>20</v>
      </c>
      <c r="G101" s="82">
        <v>4</v>
      </c>
      <c r="H101" s="82">
        <v>4</v>
      </c>
      <c r="I101" s="82">
        <v>4</v>
      </c>
      <c r="J101" s="82">
        <v>4</v>
      </c>
      <c r="K101" s="82">
        <v>4</v>
      </c>
    </row>
    <row r="102" spans="1:11" ht="64.5" customHeight="1" x14ac:dyDescent="0.25">
      <c r="A102" s="260"/>
      <c r="B102" s="247"/>
      <c r="C102" s="248"/>
      <c r="D102" s="83" t="s">
        <v>1184</v>
      </c>
      <c r="E102" s="73" t="s">
        <v>24</v>
      </c>
      <c r="F102" s="14" t="s">
        <v>25</v>
      </c>
      <c r="G102" s="84">
        <v>1275.4360099999999</v>
      </c>
      <c r="H102" s="84">
        <v>1141.77792</v>
      </c>
      <c r="I102" s="84">
        <v>1575.4360099999999</v>
      </c>
      <c r="J102" s="84">
        <v>1141.77792</v>
      </c>
      <c r="K102" s="84">
        <v>1575.4360099999999</v>
      </c>
    </row>
    <row r="103" spans="1:11" ht="78.75" x14ac:dyDescent="0.25">
      <c r="A103" s="260" t="s">
        <v>426</v>
      </c>
      <c r="B103" s="247"/>
      <c r="C103" s="246" t="s">
        <v>998</v>
      </c>
      <c r="D103" s="83" t="s">
        <v>69</v>
      </c>
      <c r="E103" s="14" t="s">
        <v>999</v>
      </c>
      <c r="F103" s="14" t="s">
        <v>20</v>
      </c>
      <c r="G103" s="82">
        <v>223</v>
      </c>
      <c r="H103" s="82">
        <v>223</v>
      </c>
      <c r="I103" s="82">
        <v>223</v>
      </c>
      <c r="J103" s="82">
        <v>223</v>
      </c>
      <c r="K103" s="82">
        <v>223</v>
      </c>
    </row>
    <row r="104" spans="1:11" ht="63" customHeight="1" x14ac:dyDescent="0.25">
      <c r="A104" s="260"/>
      <c r="B104" s="247"/>
      <c r="C104" s="248"/>
      <c r="D104" s="83" t="s">
        <v>1184</v>
      </c>
      <c r="E104" s="73" t="s">
        <v>24</v>
      </c>
      <c r="F104" s="14" t="s">
        <v>25</v>
      </c>
      <c r="G104" s="84">
        <v>3435.72606</v>
      </c>
      <c r="H104" s="84">
        <v>3075.6824299999998</v>
      </c>
      <c r="I104" s="84">
        <v>3835.72606</v>
      </c>
      <c r="J104" s="84">
        <v>3075.6824299999998</v>
      </c>
      <c r="K104" s="84">
        <v>3835.72606</v>
      </c>
    </row>
    <row r="105" spans="1:11" ht="78.75" x14ac:dyDescent="0.25">
      <c r="A105" s="260" t="s">
        <v>427</v>
      </c>
      <c r="B105" s="247"/>
      <c r="C105" s="246" t="s">
        <v>1000</v>
      </c>
      <c r="D105" s="83" t="s">
        <v>90</v>
      </c>
      <c r="E105" s="14" t="s">
        <v>999</v>
      </c>
      <c r="F105" s="14" t="s">
        <v>20</v>
      </c>
      <c r="G105" s="82">
        <v>20</v>
      </c>
      <c r="H105" s="82">
        <v>20</v>
      </c>
      <c r="I105" s="82">
        <v>20</v>
      </c>
      <c r="J105" s="82">
        <v>20</v>
      </c>
      <c r="K105" s="82">
        <v>20</v>
      </c>
    </row>
    <row r="106" spans="1:11" ht="63" customHeight="1" x14ac:dyDescent="0.25">
      <c r="A106" s="260"/>
      <c r="B106" s="247"/>
      <c r="C106" s="248"/>
      <c r="D106" s="83" t="s">
        <v>1184</v>
      </c>
      <c r="E106" s="73" t="s">
        <v>24</v>
      </c>
      <c r="F106" s="14" t="s">
        <v>25</v>
      </c>
      <c r="G106" s="84">
        <v>223.80114</v>
      </c>
      <c r="H106" s="84">
        <v>200.34810999999999</v>
      </c>
      <c r="I106" s="84">
        <v>623.80114000000003</v>
      </c>
      <c r="J106" s="84">
        <v>223.80114</v>
      </c>
      <c r="K106" s="84">
        <v>623.80114000000003</v>
      </c>
    </row>
    <row r="107" spans="1:11" ht="78.75" x14ac:dyDescent="0.25">
      <c r="A107" s="260" t="s">
        <v>428</v>
      </c>
      <c r="B107" s="247"/>
      <c r="C107" s="246" t="s">
        <v>1000</v>
      </c>
      <c r="D107" s="83" t="s">
        <v>91</v>
      </c>
      <c r="E107" s="14" t="s">
        <v>999</v>
      </c>
      <c r="F107" s="14" t="s">
        <v>20</v>
      </c>
      <c r="G107" s="82">
        <v>12</v>
      </c>
      <c r="H107" s="82">
        <v>12</v>
      </c>
      <c r="I107" s="82">
        <v>12</v>
      </c>
      <c r="J107" s="82">
        <v>12</v>
      </c>
      <c r="K107" s="82">
        <v>12</v>
      </c>
    </row>
    <row r="108" spans="1:11" ht="63.75" customHeight="1" x14ac:dyDescent="0.25">
      <c r="A108" s="260"/>
      <c r="B108" s="247"/>
      <c r="C108" s="248"/>
      <c r="D108" s="83" t="s">
        <v>1184</v>
      </c>
      <c r="E108" s="73" t="s">
        <v>24</v>
      </c>
      <c r="F108" s="14" t="s">
        <v>25</v>
      </c>
      <c r="G108" s="84">
        <v>1190.4125200000001</v>
      </c>
      <c r="H108" s="84">
        <v>1065.6643799999999</v>
      </c>
      <c r="I108" s="84">
        <v>1790.4125200000001</v>
      </c>
      <c r="J108" s="84">
        <v>1190.4125200000001</v>
      </c>
      <c r="K108" s="84">
        <v>1790.4125200000001</v>
      </c>
    </row>
    <row r="109" spans="1:11" ht="78.75" x14ac:dyDescent="0.25">
      <c r="A109" s="260" t="s">
        <v>429</v>
      </c>
      <c r="B109" s="247"/>
      <c r="C109" s="246" t="s">
        <v>1001</v>
      </c>
      <c r="D109" s="83" t="s">
        <v>94</v>
      </c>
      <c r="E109" s="14" t="s">
        <v>999</v>
      </c>
      <c r="F109" s="14" t="s">
        <v>20</v>
      </c>
      <c r="G109" s="82">
        <v>3</v>
      </c>
      <c r="H109" s="82">
        <v>3</v>
      </c>
      <c r="I109" s="82">
        <v>3</v>
      </c>
      <c r="J109" s="82">
        <v>3</v>
      </c>
      <c r="K109" s="82">
        <v>3</v>
      </c>
    </row>
    <row r="110" spans="1:11" ht="66" customHeight="1" x14ac:dyDescent="0.25">
      <c r="A110" s="260"/>
      <c r="B110" s="247"/>
      <c r="C110" s="248"/>
      <c r="D110" s="83" t="s">
        <v>1184</v>
      </c>
      <c r="E110" s="73" t="s">
        <v>24</v>
      </c>
      <c r="F110" s="14" t="s">
        <v>25</v>
      </c>
      <c r="G110" s="84">
        <v>723.30575999999996</v>
      </c>
      <c r="H110" s="84">
        <v>647.50762999999995</v>
      </c>
      <c r="I110" s="84">
        <v>923.30575999999996</v>
      </c>
      <c r="J110" s="84">
        <v>723.30575999999996</v>
      </c>
      <c r="K110" s="84">
        <v>923.30575999999996</v>
      </c>
    </row>
    <row r="111" spans="1:11" ht="78.75" x14ac:dyDescent="0.25">
      <c r="A111" s="260" t="s">
        <v>430</v>
      </c>
      <c r="B111" s="247"/>
      <c r="C111" s="246" t="s">
        <v>126</v>
      </c>
      <c r="D111" s="83" t="s">
        <v>62</v>
      </c>
      <c r="E111" s="14" t="s">
        <v>1002</v>
      </c>
      <c r="F111" s="14" t="s">
        <v>20</v>
      </c>
      <c r="G111" s="82">
        <v>815</v>
      </c>
      <c r="H111" s="82">
        <v>800</v>
      </c>
      <c r="I111" s="82">
        <v>800</v>
      </c>
      <c r="J111" s="82">
        <v>800</v>
      </c>
      <c r="K111" s="82">
        <v>800</v>
      </c>
    </row>
    <row r="112" spans="1:11" ht="65.25" customHeight="1" x14ac:dyDescent="0.25">
      <c r="A112" s="260"/>
      <c r="B112" s="247"/>
      <c r="C112" s="248"/>
      <c r="D112" s="83" t="s">
        <v>1185</v>
      </c>
      <c r="E112" s="73" t="s">
        <v>24</v>
      </c>
      <c r="F112" s="14" t="s">
        <v>25</v>
      </c>
      <c r="G112" s="84">
        <v>19689.001100000001</v>
      </c>
      <c r="H112" s="84">
        <v>17523.465400000001</v>
      </c>
      <c r="I112" s="84">
        <v>19689.001100000001</v>
      </c>
      <c r="J112" s="84">
        <v>19689.001100000001</v>
      </c>
      <c r="K112" s="84">
        <v>19689.001100000001</v>
      </c>
    </row>
    <row r="113" spans="1:11" ht="78.75" x14ac:dyDescent="0.25">
      <c r="A113" s="260" t="s">
        <v>431</v>
      </c>
      <c r="B113" s="247"/>
      <c r="C113" s="246" t="s">
        <v>1003</v>
      </c>
      <c r="D113" s="83" t="s">
        <v>67</v>
      </c>
      <c r="E113" s="14" t="s">
        <v>68</v>
      </c>
      <c r="F113" s="14" t="s">
        <v>23</v>
      </c>
      <c r="G113" s="82">
        <v>134</v>
      </c>
      <c r="H113" s="82">
        <v>150</v>
      </c>
      <c r="I113" s="82">
        <v>150</v>
      </c>
      <c r="J113" s="82">
        <v>150</v>
      </c>
      <c r="K113" s="82">
        <v>150</v>
      </c>
    </row>
    <row r="114" spans="1:11" ht="64.5" customHeight="1" x14ac:dyDescent="0.25">
      <c r="A114" s="260"/>
      <c r="B114" s="247"/>
      <c r="C114" s="248"/>
      <c r="D114" s="83" t="s">
        <v>1184</v>
      </c>
      <c r="E114" s="73" t="s">
        <v>24</v>
      </c>
      <c r="F114" s="14" t="s">
        <v>25</v>
      </c>
      <c r="G114" s="84">
        <v>1042.0025800000001</v>
      </c>
      <c r="H114" s="84">
        <v>920.34059999999999</v>
      </c>
      <c r="I114" s="84">
        <v>1042.0025800000001</v>
      </c>
      <c r="J114" s="84">
        <v>1042.0025800000001</v>
      </c>
      <c r="K114" s="84">
        <v>1042.0025800000001</v>
      </c>
    </row>
    <row r="115" spans="1:11" ht="78.75" x14ac:dyDescent="0.25">
      <c r="A115" s="260" t="s">
        <v>432</v>
      </c>
      <c r="B115" s="247"/>
      <c r="C115" s="246" t="s">
        <v>1004</v>
      </c>
      <c r="D115" s="83" t="s">
        <v>65</v>
      </c>
      <c r="E115" s="14" t="s">
        <v>66</v>
      </c>
      <c r="F115" s="14" t="s">
        <v>20</v>
      </c>
      <c r="G115" s="82">
        <v>131</v>
      </c>
      <c r="H115" s="82">
        <v>135</v>
      </c>
      <c r="I115" s="82">
        <v>135</v>
      </c>
      <c r="J115" s="82">
        <v>135</v>
      </c>
      <c r="K115" s="82">
        <v>135</v>
      </c>
    </row>
    <row r="116" spans="1:11" ht="64.5" customHeight="1" x14ac:dyDescent="0.25">
      <c r="A116" s="260"/>
      <c r="B116" s="247"/>
      <c r="C116" s="248"/>
      <c r="D116" s="83" t="s">
        <v>1184</v>
      </c>
      <c r="E116" s="73" t="s">
        <v>24</v>
      </c>
      <c r="F116" s="14" t="s">
        <v>25</v>
      </c>
      <c r="G116" s="84">
        <v>43691.454100000003</v>
      </c>
      <c r="H116" s="84">
        <v>41533.406900000002</v>
      </c>
      <c r="I116" s="84">
        <v>43691.454100000003</v>
      </c>
      <c r="J116" s="84">
        <v>43691.454100000003</v>
      </c>
      <c r="K116" s="84">
        <v>43691.454100000003</v>
      </c>
    </row>
    <row r="117" spans="1:11" ht="78.75" x14ac:dyDescent="0.25">
      <c r="A117" s="260" t="s">
        <v>433</v>
      </c>
      <c r="B117" s="247"/>
      <c r="C117" s="246" t="s">
        <v>1005</v>
      </c>
      <c r="D117" s="83" t="s">
        <v>63</v>
      </c>
      <c r="E117" s="14" t="s">
        <v>64</v>
      </c>
      <c r="F117" s="14" t="s">
        <v>23</v>
      </c>
      <c r="G117" s="82">
        <v>16</v>
      </c>
      <c r="H117" s="82">
        <v>16</v>
      </c>
      <c r="I117" s="82">
        <v>16</v>
      </c>
      <c r="J117" s="82">
        <v>16</v>
      </c>
      <c r="K117" s="82">
        <v>16</v>
      </c>
    </row>
    <row r="118" spans="1:11" ht="63" x14ac:dyDescent="0.25">
      <c r="A118" s="260"/>
      <c r="B118" s="247"/>
      <c r="C118" s="248"/>
      <c r="D118" s="83" t="s">
        <v>1184</v>
      </c>
      <c r="E118" s="73" t="s">
        <v>24</v>
      </c>
      <c r="F118" s="14" t="s">
        <v>25</v>
      </c>
      <c r="G118" s="84">
        <v>1894.1159</v>
      </c>
      <c r="H118" s="84">
        <v>1687.1370999999999</v>
      </c>
      <c r="I118" s="84">
        <v>1894.1159</v>
      </c>
      <c r="J118" s="84">
        <v>1894.1159</v>
      </c>
      <c r="K118" s="84">
        <v>1894.1159</v>
      </c>
    </row>
    <row r="119" spans="1:11" ht="78.75" x14ac:dyDescent="0.25">
      <c r="A119" s="260" t="s">
        <v>434</v>
      </c>
      <c r="B119" s="247"/>
      <c r="C119" s="246" t="s">
        <v>1006</v>
      </c>
      <c r="D119" s="83" t="s">
        <v>121</v>
      </c>
      <c r="E119" s="14" t="s">
        <v>324</v>
      </c>
      <c r="F119" s="14" t="s">
        <v>20</v>
      </c>
      <c r="G119" s="82">
        <v>35</v>
      </c>
      <c r="H119" s="82">
        <v>50</v>
      </c>
      <c r="I119" s="82">
        <v>50</v>
      </c>
      <c r="J119" s="82">
        <v>50</v>
      </c>
      <c r="K119" s="82">
        <v>50</v>
      </c>
    </row>
    <row r="120" spans="1:11" ht="62.25" customHeight="1" x14ac:dyDescent="0.25">
      <c r="A120" s="260"/>
      <c r="B120" s="247"/>
      <c r="C120" s="248"/>
      <c r="D120" s="83" t="s">
        <v>1186</v>
      </c>
      <c r="E120" s="73" t="s">
        <v>24</v>
      </c>
      <c r="F120" s="14" t="s">
        <v>25</v>
      </c>
      <c r="G120" s="84">
        <v>969.79588999999999</v>
      </c>
      <c r="H120" s="84">
        <v>663.15588000000002</v>
      </c>
      <c r="I120" s="84">
        <v>969.8</v>
      </c>
      <c r="J120" s="84">
        <v>969.8</v>
      </c>
      <c r="K120" s="84">
        <v>969.8</v>
      </c>
    </row>
    <row r="121" spans="1:11" ht="78.75" x14ac:dyDescent="0.25">
      <c r="A121" s="260" t="s">
        <v>435</v>
      </c>
      <c r="B121" s="247"/>
      <c r="C121" s="246" t="s">
        <v>129</v>
      </c>
      <c r="D121" s="83" t="s">
        <v>122</v>
      </c>
      <c r="E121" s="14" t="s">
        <v>1007</v>
      </c>
      <c r="F121" s="14" t="s">
        <v>20</v>
      </c>
      <c r="G121" s="82">
        <v>50</v>
      </c>
      <c r="H121" s="82">
        <v>50</v>
      </c>
      <c r="I121" s="82">
        <v>50</v>
      </c>
      <c r="J121" s="82">
        <v>50</v>
      </c>
      <c r="K121" s="82">
        <v>50</v>
      </c>
    </row>
    <row r="122" spans="1:11" ht="63" x14ac:dyDescent="0.25">
      <c r="A122" s="260"/>
      <c r="B122" s="247"/>
      <c r="C122" s="248"/>
      <c r="D122" s="83" t="s">
        <v>1186</v>
      </c>
      <c r="E122" s="73" t="s">
        <v>24</v>
      </c>
      <c r="F122" s="14" t="s">
        <v>25</v>
      </c>
      <c r="G122" s="84">
        <v>2773.752</v>
      </c>
      <c r="H122" s="84">
        <v>2743.5</v>
      </c>
      <c r="I122" s="84">
        <v>2773.75</v>
      </c>
      <c r="J122" s="84">
        <v>2743.5</v>
      </c>
      <c r="K122" s="84">
        <v>2773.75</v>
      </c>
    </row>
    <row r="123" spans="1:11" ht="78.75" x14ac:dyDescent="0.25">
      <c r="A123" s="260" t="s">
        <v>436</v>
      </c>
      <c r="B123" s="247"/>
      <c r="C123" s="246" t="s">
        <v>803</v>
      </c>
      <c r="D123" s="83" t="s">
        <v>114</v>
      </c>
      <c r="E123" s="14" t="s">
        <v>324</v>
      </c>
      <c r="F123" s="14" t="s">
        <v>20</v>
      </c>
      <c r="G123" s="82">
        <v>66</v>
      </c>
      <c r="H123" s="82">
        <v>70</v>
      </c>
      <c r="I123" s="82">
        <v>70</v>
      </c>
      <c r="J123" s="82">
        <v>70</v>
      </c>
      <c r="K123" s="82">
        <v>70</v>
      </c>
    </row>
    <row r="124" spans="1:11" ht="63" customHeight="1" x14ac:dyDescent="0.25">
      <c r="A124" s="260"/>
      <c r="B124" s="247"/>
      <c r="C124" s="248"/>
      <c r="D124" s="83" t="s">
        <v>1186</v>
      </c>
      <c r="E124" s="73" t="s">
        <v>24</v>
      </c>
      <c r="F124" s="14" t="s">
        <v>25</v>
      </c>
      <c r="G124" s="76">
        <v>3889.7749899999999</v>
      </c>
      <c r="H124" s="84">
        <v>2659.8660500000001</v>
      </c>
      <c r="I124" s="84">
        <v>3918.49</v>
      </c>
      <c r="J124" s="84">
        <v>3918.49</v>
      </c>
      <c r="K124" s="84">
        <v>3918.49</v>
      </c>
    </row>
    <row r="125" spans="1:11" ht="78.75" x14ac:dyDescent="0.25">
      <c r="A125" s="260" t="s">
        <v>437</v>
      </c>
      <c r="B125" s="247"/>
      <c r="C125" s="246" t="s">
        <v>127</v>
      </c>
      <c r="D125" s="83" t="s">
        <v>1013</v>
      </c>
      <c r="E125" s="14" t="s">
        <v>190</v>
      </c>
      <c r="F125" s="14" t="s">
        <v>20</v>
      </c>
      <c r="G125" s="82">
        <v>1</v>
      </c>
      <c r="H125" s="82">
        <v>1</v>
      </c>
      <c r="I125" s="82">
        <v>1</v>
      </c>
      <c r="J125" s="82">
        <v>1</v>
      </c>
      <c r="K125" s="82">
        <v>1</v>
      </c>
    </row>
    <row r="126" spans="1:11" ht="67.5" customHeight="1" x14ac:dyDescent="0.25">
      <c r="A126" s="260"/>
      <c r="B126" s="247"/>
      <c r="C126" s="248"/>
      <c r="D126" s="83" t="s">
        <v>1186</v>
      </c>
      <c r="E126" s="73" t="s">
        <v>24</v>
      </c>
      <c r="F126" s="14" t="s">
        <v>25</v>
      </c>
      <c r="G126" s="76">
        <v>447.21963</v>
      </c>
      <c r="H126" s="84">
        <v>305.81313999999998</v>
      </c>
      <c r="I126" s="84">
        <v>650.52</v>
      </c>
      <c r="J126" s="84">
        <v>450.52</v>
      </c>
      <c r="K126" s="84">
        <v>650.52</v>
      </c>
    </row>
    <row r="127" spans="1:11" ht="78.75" x14ac:dyDescent="0.25">
      <c r="A127" s="260" t="s">
        <v>438</v>
      </c>
      <c r="B127" s="247"/>
      <c r="C127" s="246" t="s">
        <v>127</v>
      </c>
      <c r="D127" s="83" t="s">
        <v>1014</v>
      </c>
      <c r="E127" s="14" t="s">
        <v>190</v>
      </c>
      <c r="F127" s="14" t="s">
        <v>20</v>
      </c>
      <c r="G127" s="82">
        <v>1</v>
      </c>
      <c r="H127" s="82">
        <v>1</v>
      </c>
      <c r="I127" s="82">
        <v>1</v>
      </c>
      <c r="J127" s="82">
        <v>1</v>
      </c>
      <c r="K127" s="82">
        <v>1</v>
      </c>
    </row>
    <row r="128" spans="1:11" ht="64.5" customHeight="1" x14ac:dyDescent="0.25">
      <c r="A128" s="260"/>
      <c r="B128" s="247"/>
      <c r="C128" s="248"/>
      <c r="D128" s="83" t="s">
        <v>1186</v>
      </c>
      <c r="E128" s="73" t="s">
        <v>24</v>
      </c>
      <c r="F128" s="14" t="s">
        <v>25</v>
      </c>
      <c r="G128" s="76">
        <v>305.57857999999999</v>
      </c>
      <c r="H128" s="84">
        <v>208.95760999999999</v>
      </c>
      <c r="I128" s="84">
        <v>407.83</v>
      </c>
      <c r="J128" s="84">
        <v>307.83</v>
      </c>
      <c r="K128" s="84">
        <v>407.83</v>
      </c>
    </row>
    <row r="129" spans="1:11" ht="78.75" x14ac:dyDescent="0.25">
      <c r="A129" s="260" t="s">
        <v>439</v>
      </c>
      <c r="B129" s="247"/>
      <c r="C129" s="246" t="s">
        <v>127</v>
      </c>
      <c r="D129" s="83" t="s">
        <v>1015</v>
      </c>
      <c r="E129" s="14" t="s">
        <v>190</v>
      </c>
      <c r="F129" s="14" t="s">
        <v>20</v>
      </c>
      <c r="G129" s="82">
        <v>10</v>
      </c>
      <c r="H129" s="82">
        <v>13</v>
      </c>
      <c r="I129" s="82">
        <v>13</v>
      </c>
      <c r="J129" s="82">
        <v>13</v>
      </c>
      <c r="K129" s="82">
        <v>13</v>
      </c>
    </row>
    <row r="130" spans="1:11" ht="64.5" customHeight="1" x14ac:dyDescent="0.25">
      <c r="A130" s="260"/>
      <c r="B130" s="247"/>
      <c r="C130" s="248"/>
      <c r="D130" s="83" t="s">
        <v>1186</v>
      </c>
      <c r="E130" s="73" t="s">
        <v>24</v>
      </c>
      <c r="F130" s="14" t="s">
        <v>25</v>
      </c>
      <c r="G130" s="84">
        <v>2626.2613999999999</v>
      </c>
      <c r="H130" s="84">
        <v>2334.6220899999998</v>
      </c>
      <c r="I130" s="84">
        <v>2692.86</v>
      </c>
      <c r="J130" s="84">
        <v>2626.26</v>
      </c>
      <c r="K130" s="84">
        <v>2692.86</v>
      </c>
    </row>
    <row r="131" spans="1:11" ht="78.75" x14ac:dyDescent="0.25">
      <c r="A131" s="260" t="s">
        <v>440</v>
      </c>
      <c r="B131" s="247"/>
      <c r="C131" s="246" t="s">
        <v>127</v>
      </c>
      <c r="D131" s="83" t="s">
        <v>1016</v>
      </c>
      <c r="E131" s="14" t="s">
        <v>190</v>
      </c>
      <c r="F131" s="14" t="s">
        <v>20</v>
      </c>
      <c r="G131" s="82">
        <v>5</v>
      </c>
      <c r="H131" s="82">
        <v>8</v>
      </c>
      <c r="I131" s="82">
        <v>8</v>
      </c>
      <c r="J131" s="82">
        <v>8</v>
      </c>
      <c r="K131" s="82">
        <v>8</v>
      </c>
    </row>
    <row r="132" spans="1:11" ht="63" customHeight="1" x14ac:dyDescent="0.25">
      <c r="A132" s="260"/>
      <c r="B132" s="247"/>
      <c r="C132" s="248"/>
      <c r="D132" s="83" t="s">
        <v>1186</v>
      </c>
      <c r="E132" s="73" t="s">
        <v>24</v>
      </c>
      <c r="F132" s="14" t="s">
        <v>25</v>
      </c>
      <c r="G132" s="84">
        <v>1470.2629199999999</v>
      </c>
      <c r="H132" s="84">
        <v>1608.6081799999999</v>
      </c>
      <c r="I132" s="84">
        <v>1708.61</v>
      </c>
      <c r="J132" s="84">
        <v>1608.61</v>
      </c>
      <c r="K132" s="84">
        <v>1708.61</v>
      </c>
    </row>
    <row r="133" spans="1:11" ht="78.75" x14ac:dyDescent="0.25">
      <c r="A133" s="260" t="s">
        <v>441</v>
      </c>
      <c r="B133" s="247"/>
      <c r="C133" s="246" t="s">
        <v>1000</v>
      </c>
      <c r="D133" s="83" t="s">
        <v>111</v>
      </c>
      <c r="E133" s="14" t="s">
        <v>190</v>
      </c>
      <c r="F133" s="14" t="s">
        <v>20</v>
      </c>
      <c r="G133" s="82">
        <v>8</v>
      </c>
      <c r="H133" s="82">
        <v>10</v>
      </c>
      <c r="I133" s="82">
        <v>10</v>
      </c>
      <c r="J133" s="82">
        <v>10</v>
      </c>
      <c r="K133" s="82">
        <v>10</v>
      </c>
    </row>
    <row r="134" spans="1:11" ht="63" x14ac:dyDescent="0.25">
      <c r="A134" s="260"/>
      <c r="B134" s="247"/>
      <c r="C134" s="248"/>
      <c r="D134" s="83" t="s">
        <v>1186</v>
      </c>
      <c r="E134" s="73" t="s">
        <v>24</v>
      </c>
      <c r="F134" s="14" t="s">
        <v>25</v>
      </c>
      <c r="G134" s="84">
        <v>1885.69227</v>
      </c>
      <c r="H134" s="84">
        <v>1611.81845</v>
      </c>
      <c r="I134" s="84">
        <v>1985.69</v>
      </c>
      <c r="J134" s="84">
        <v>1611.82</v>
      </c>
      <c r="K134" s="84">
        <v>1985.69</v>
      </c>
    </row>
    <row r="135" spans="1:11" ht="78.75" x14ac:dyDescent="0.25">
      <c r="A135" s="260" t="s">
        <v>442</v>
      </c>
      <c r="B135" s="247"/>
      <c r="C135" s="246" t="s">
        <v>1000</v>
      </c>
      <c r="D135" s="83" t="s">
        <v>109</v>
      </c>
      <c r="E135" s="14" t="s">
        <v>190</v>
      </c>
      <c r="F135" s="14" t="s">
        <v>20</v>
      </c>
      <c r="G135" s="82">
        <v>5</v>
      </c>
      <c r="H135" s="82">
        <v>4</v>
      </c>
      <c r="I135" s="82">
        <v>4</v>
      </c>
      <c r="J135" s="82">
        <v>4</v>
      </c>
      <c r="K135" s="82">
        <v>4</v>
      </c>
    </row>
    <row r="136" spans="1:11" ht="63" x14ac:dyDescent="0.25">
      <c r="A136" s="260"/>
      <c r="B136" s="247"/>
      <c r="C136" s="248"/>
      <c r="D136" s="83" t="s">
        <v>1186</v>
      </c>
      <c r="E136" s="73" t="s">
        <v>24</v>
      </c>
      <c r="F136" s="14" t="s">
        <v>25</v>
      </c>
      <c r="G136" s="76">
        <v>1393.82818</v>
      </c>
      <c r="H136" s="84">
        <v>762.49063999999998</v>
      </c>
      <c r="I136" s="84">
        <v>1626.54</v>
      </c>
      <c r="J136" s="84">
        <v>1397.46</v>
      </c>
      <c r="K136" s="84">
        <v>1626.54</v>
      </c>
    </row>
    <row r="137" spans="1:11" ht="78.75" x14ac:dyDescent="0.25">
      <c r="A137" s="260" t="s">
        <v>443</v>
      </c>
      <c r="B137" s="247"/>
      <c r="C137" s="246" t="s">
        <v>1000</v>
      </c>
      <c r="D137" s="83" t="s">
        <v>110</v>
      </c>
      <c r="E137" s="14" t="s">
        <v>190</v>
      </c>
      <c r="F137" s="14" t="s">
        <v>20</v>
      </c>
      <c r="G137" s="82">
        <v>5</v>
      </c>
      <c r="H137" s="82">
        <v>6</v>
      </c>
      <c r="I137" s="82">
        <v>6</v>
      </c>
      <c r="J137" s="82">
        <v>6</v>
      </c>
      <c r="K137" s="82">
        <v>6</v>
      </c>
    </row>
    <row r="138" spans="1:11" ht="63" customHeight="1" x14ac:dyDescent="0.25">
      <c r="A138" s="260"/>
      <c r="B138" s="247"/>
      <c r="C138" s="248"/>
      <c r="D138" s="83" t="s">
        <v>1186</v>
      </c>
      <c r="E138" s="73" t="s">
        <v>24</v>
      </c>
      <c r="F138" s="14" t="s">
        <v>25</v>
      </c>
      <c r="G138" s="76">
        <v>11104.40396</v>
      </c>
      <c r="H138" s="84">
        <v>9111.9596099999999</v>
      </c>
      <c r="I138" s="84">
        <v>11304.4</v>
      </c>
      <c r="J138" s="84">
        <v>11104.4</v>
      </c>
      <c r="K138" s="84">
        <v>11464.51</v>
      </c>
    </row>
    <row r="139" spans="1:11" ht="78.75" x14ac:dyDescent="0.25">
      <c r="A139" s="260" t="s">
        <v>444</v>
      </c>
      <c r="B139" s="247"/>
      <c r="C139" s="246" t="s">
        <v>1000</v>
      </c>
      <c r="D139" s="83" t="s">
        <v>1017</v>
      </c>
      <c r="E139" s="14" t="s">
        <v>190</v>
      </c>
      <c r="F139" s="14" t="s">
        <v>20</v>
      </c>
      <c r="G139" s="82">
        <v>0</v>
      </c>
      <c r="H139" s="82">
        <v>1</v>
      </c>
      <c r="I139" s="82">
        <v>1</v>
      </c>
      <c r="J139" s="82">
        <v>1</v>
      </c>
      <c r="K139" s="82">
        <v>1</v>
      </c>
    </row>
    <row r="140" spans="1:11" ht="66" customHeight="1" x14ac:dyDescent="0.25">
      <c r="A140" s="260"/>
      <c r="B140" s="247"/>
      <c r="C140" s="248"/>
      <c r="D140" s="83" t="s">
        <v>1186</v>
      </c>
      <c r="E140" s="73" t="s">
        <v>24</v>
      </c>
      <c r="F140" s="14" t="s">
        <v>25</v>
      </c>
      <c r="G140" s="84">
        <v>0</v>
      </c>
      <c r="H140" s="84">
        <v>255.10835</v>
      </c>
      <c r="I140" s="84">
        <v>265.11</v>
      </c>
      <c r="J140" s="84">
        <v>255.11</v>
      </c>
      <c r="K140" s="84">
        <v>265.11</v>
      </c>
    </row>
    <row r="141" spans="1:11" ht="78.75" x14ac:dyDescent="0.25">
      <c r="A141" s="260" t="s">
        <v>445</v>
      </c>
      <c r="B141" s="247"/>
      <c r="C141" s="246" t="s">
        <v>130</v>
      </c>
      <c r="D141" s="14" t="s">
        <v>123</v>
      </c>
      <c r="E141" s="14" t="s">
        <v>217</v>
      </c>
      <c r="F141" s="14" t="s">
        <v>23</v>
      </c>
      <c r="G141" s="82">
        <v>22</v>
      </c>
      <c r="H141" s="82">
        <v>22</v>
      </c>
      <c r="I141" s="82">
        <v>22</v>
      </c>
      <c r="J141" s="82">
        <v>22</v>
      </c>
      <c r="K141" s="82">
        <v>22</v>
      </c>
    </row>
    <row r="142" spans="1:11" ht="63" x14ac:dyDescent="0.25">
      <c r="A142" s="260"/>
      <c r="B142" s="247"/>
      <c r="C142" s="248"/>
      <c r="D142" s="83" t="s">
        <v>1184</v>
      </c>
      <c r="E142" s="73" t="s">
        <v>24</v>
      </c>
      <c r="F142" s="14" t="s">
        <v>25</v>
      </c>
      <c r="G142" s="84">
        <v>206.71618000000001</v>
      </c>
      <c r="H142" s="84">
        <v>206.1618</v>
      </c>
      <c r="I142" s="84">
        <v>406.71618000000001</v>
      </c>
      <c r="J142" s="84">
        <v>206.71618000000001</v>
      </c>
      <c r="K142" s="84">
        <v>406.71618000000001</v>
      </c>
    </row>
    <row r="143" spans="1:11" ht="94.5" x14ac:dyDescent="0.25">
      <c r="A143" s="260" t="s">
        <v>446</v>
      </c>
      <c r="B143" s="247"/>
      <c r="C143" s="246" t="s">
        <v>998</v>
      </c>
      <c r="D143" s="83" t="s">
        <v>1018</v>
      </c>
      <c r="E143" s="14" t="s">
        <v>190</v>
      </c>
      <c r="F143" s="14" t="s">
        <v>20</v>
      </c>
      <c r="G143" s="82">
        <v>25</v>
      </c>
      <c r="H143" s="82">
        <v>25</v>
      </c>
      <c r="I143" s="82">
        <v>25</v>
      </c>
      <c r="J143" s="82">
        <v>25</v>
      </c>
      <c r="K143" s="82">
        <v>25</v>
      </c>
    </row>
    <row r="144" spans="1:11" ht="65.25" customHeight="1" x14ac:dyDescent="0.25">
      <c r="A144" s="260"/>
      <c r="B144" s="247"/>
      <c r="C144" s="248"/>
      <c r="D144" s="83" t="s">
        <v>1184</v>
      </c>
      <c r="E144" s="73" t="s">
        <v>24</v>
      </c>
      <c r="F144" s="14" t="s">
        <v>25</v>
      </c>
      <c r="G144" s="84">
        <v>166.40540999999999</v>
      </c>
      <c r="H144" s="84">
        <v>136.32299</v>
      </c>
      <c r="I144" s="84">
        <v>566.41</v>
      </c>
      <c r="J144" s="84">
        <v>162.36054999999999</v>
      </c>
      <c r="K144" s="84">
        <v>566.41</v>
      </c>
    </row>
    <row r="145" spans="1:11" ht="94.5" x14ac:dyDescent="0.25">
      <c r="A145" s="260" t="s">
        <v>447</v>
      </c>
      <c r="B145" s="247"/>
      <c r="C145" s="246" t="s">
        <v>998</v>
      </c>
      <c r="D145" s="83" t="s">
        <v>1019</v>
      </c>
      <c r="E145" s="14" t="s">
        <v>190</v>
      </c>
      <c r="F145" s="14" t="s">
        <v>20</v>
      </c>
      <c r="G145" s="82">
        <v>20</v>
      </c>
      <c r="H145" s="82">
        <v>20</v>
      </c>
      <c r="I145" s="82">
        <v>20</v>
      </c>
      <c r="J145" s="82">
        <v>20</v>
      </c>
      <c r="K145" s="82">
        <v>20</v>
      </c>
    </row>
    <row r="146" spans="1:11" ht="64.5" customHeight="1" x14ac:dyDescent="0.25">
      <c r="A146" s="260"/>
      <c r="B146" s="247"/>
      <c r="C146" s="248"/>
      <c r="D146" s="83" t="s">
        <v>1185</v>
      </c>
      <c r="E146" s="73" t="s">
        <v>24</v>
      </c>
      <c r="F146" s="14" t="s">
        <v>25</v>
      </c>
      <c r="G146" s="84">
        <v>928.60640000000001</v>
      </c>
      <c r="H146" s="84">
        <v>760.73491999999999</v>
      </c>
      <c r="I146" s="84">
        <v>1428.61</v>
      </c>
      <c r="J146" s="84">
        <v>906.03454999999997</v>
      </c>
      <c r="K146" s="84">
        <v>1428.61</v>
      </c>
    </row>
    <row r="147" spans="1:11" ht="94.5" x14ac:dyDescent="0.25">
      <c r="A147" s="260" t="s">
        <v>448</v>
      </c>
      <c r="B147" s="247"/>
      <c r="C147" s="246" t="s">
        <v>998</v>
      </c>
      <c r="D147" s="83" t="s">
        <v>1020</v>
      </c>
      <c r="E147" s="14" t="s">
        <v>190</v>
      </c>
      <c r="F147" s="14" t="s">
        <v>20</v>
      </c>
      <c r="G147" s="82">
        <v>20</v>
      </c>
      <c r="H147" s="82">
        <v>20</v>
      </c>
      <c r="I147" s="82">
        <v>20</v>
      </c>
      <c r="J147" s="82">
        <v>20</v>
      </c>
      <c r="K147" s="82">
        <v>20</v>
      </c>
    </row>
    <row r="148" spans="1:11" ht="66" customHeight="1" x14ac:dyDescent="0.25">
      <c r="A148" s="260"/>
      <c r="B148" s="247"/>
      <c r="C148" s="248"/>
      <c r="D148" s="83" t="s">
        <v>1184</v>
      </c>
      <c r="E148" s="73" t="s">
        <v>24</v>
      </c>
      <c r="F148" s="14" t="s">
        <v>25</v>
      </c>
      <c r="G148" s="84">
        <v>357.02755999999999</v>
      </c>
      <c r="H148" s="84">
        <v>292.48487999999998</v>
      </c>
      <c r="I148" s="84">
        <v>857.03</v>
      </c>
      <c r="J148" s="84">
        <v>348.34921000000003</v>
      </c>
      <c r="K148" s="84">
        <v>857.03</v>
      </c>
    </row>
    <row r="149" spans="1:11" ht="94.5" x14ac:dyDescent="0.25">
      <c r="A149" s="260" t="s">
        <v>449</v>
      </c>
      <c r="B149" s="247"/>
      <c r="C149" s="246" t="s">
        <v>998</v>
      </c>
      <c r="D149" s="83" t="s">
        <v>1021</v>
      </c>
      <c r="E149" s="14" t="s">
        <v>190</v>
      </c>
      <c r="F149" s="14" t="s">
        <v>20</v>
      </c>
      <c r="G149" s="82">
        <v>65</v>
      </c>
      <c r="H149" s="82">
        <v>65</v>
      </c>
      <c r="I149" s="82">
        <v>65</v>
      </c>
      <c r="J149" s="82">
        <v>65</v>
      </c>
      <c r="K149" s="82">
        <v>65</v>
      </c>
    </row>
    <row r="150" spans="1:11" s="30" customFormat="1" ht="63" customHeight="1" x14ac:dyDescent="0.25">
      <c r="A150" s="260"/>
      <c r="B150" s="247"/>
      <c r="C150" s="248"/>
      <c r="D150" s="83" t="s">
        <v>1184</v>
      </c>
      <c r="E150" s="14" t="s">
        <v>24</v>
      </c>
      <c r="F150" s="14" t="s">
        <v>25</v>
      </c>
      <c r="G150" s="84">
        <v>5659.3227800000004</v>
      </c>
      <c r="H150" s="84">
        <v>4636.4244900000003</v>
      </c>
      <c r="I150" s="84">
        <v>5659.32</v>
      </c>
      <c r="J150" s="84">
        <v>5521.7602699999998</v>
      </c>
      <c r="K150" s="84">
        <v>5659.32</v>
      </c>
    </row>
    <row r="151" spans="1:11" ht="94.5" x14ac:dyDescent="0.25">
      <c r="A151" s="246" t="s">
        <v>450</v>
      </c>
      <c r="B151" s="247"/>
      <c r="C151" s="246" t="s">
        <v>998</v>
      </c>
      <c r="D151" s="83" t="s">
        <v>1022</v>
      </c>
      <c r="E151" s="14" t="s">
        <v>190</v>
      </c>
      <c r="F151" s="14" t="s">
        <v>20</v>
      </c>
      <c r="G151" s="82">
        <v>15</v>
      </c>
      <c r="H151" s="82">
        <v>15</v>
      </c>
      <c r="I151" s="82">
        <v>15</v>
      </c>
      <c r="J151" s="82">
        <v>15</v>
      </c>
      <c r="K151" s="82">
        <v>15</v>
      </c>
    </row>
    <row r="152" spans="1:11" ht="65.25" customHeight="1" x14ac:dyDescent="0.25">
      <c r="A152" s="247"/>
      <c r="B152" s="247"/>
      <c r="C152" s="248"/>
      <c r="D152" s="83" t="s">
        <v>1187</v>
      </c>
      <c r="E152" s="73" t="s">
        <v>24</v>
      </c>
      <c r="F152" s="14" t="s">
        <v>25</v>
      </c>
      <c r="G152" s="84">
        <v>3058.4735300000002</v>
      </c>
      <c r="H152" s="84">
        <v>2505.5692199999999</v>
      </c>
      <c r="I152" s="84">
        <v>3558.47</v>
      </c>
      <c r="J152" s="84">
        <v>2984.13049</v>
      </c>
      <c r="K152" s="84">
        <v>3558.47</v>
      </c>
    </row>
    <row r="153" spans="1:11" ht="94.5" x14ac:dyDescent="0.25">
      <c r="A153" s="260" t="s">
        <v>451</v>
      </c>
      <c r="B153" s="247"/>
      <c r="C153" s="246" t="s">
        <v>998</v>
      </c>
      <c r="D153" s="83" t="s">
        <v>1023</v>
      </c>
      <c r="E153" s="14" t="s">
        <v>190</v>
      </c>
      <c r="F153" s="14" t="s">
        <v>20</v>
      </c>
      <c r="G153" s="82">
        <v>41</v>
      </c>
      <c r="H153" s="82">
        <v>41</v>
      </c>
      <c r="I153" s="82">
        <v>41</v>
      </c>
      <c r="J153" s="82">
        <v>41</v>
      </c>
      <c r="K153" s="82">
        <v>41</v>
      </c>
    </row>
    <row r="154" spans="1:11" ht="63" x14ac:dyDescent="0.25">
      <c r="A154" s="260"/>
      <c r="B154" s="247"/>
      <c r="C154" s="248"/>
      <c r="D154" s="83" t="s">
        <v>1184</v>
      </c>
      <c r="E154" s="73" t="s">
        <v>24</v>
      </c>
      <c r="F154" s="14" t="s">
        <v>25</v>
      </c>
      <c r="G154" s="84">
        <v>300.85257000000001</v>
      </c>
      <c r="H154" s="84">
        <v>246.46508</v>
      </c>
      <c r="I154" s="84">
        <v>600.85</v>
      </c>
      <c r="J154" s="84">
        <v>293.53967</v>
      </c>
      <c r="K154" s="84">
        <v>600.85</v>
      </c>
    </row>
    <row r="155" spans="1:11" ht="78.75" x14ac:dyDescent="0.25">
      <c r="A155" s="260" t="s">
        <v>452</v>
      </c>
      <c r="B155" s="247"/>
      <c r="C155" s="246" t="s">
        <v>998</v>
      </c>
      <c r="D155" s="83" t="s">
        <v>1024</v>
      </c>
      <c r="E155" s="14" t="s">
        <v>190</v>
      </c>
      <c r="F155" s="14" t="s">
        <v>20</v>
      </c>
      <c r="G155" s="82">
        <v>20</v>
      </c>
      <c r="H155" s="82">
        <v>20</v>
      </c>
      <c r="I155" s="82">
        <v>20</v>
      </c>
      <c r="J155" s="82">
        <v>20</v>
      </c>
      <c r="K155" s="82">
        <v>20</v>
      </c>
    </row>
    <row r="156" spans="1:11" ht="63" x14ac:dyDescent="0.25">
      <c r="A156" s="260"/>
      <c r="B156" s="247"/>
      <c r="C156" s="248"/>
      <c r="D156" s="83" t="s">
        <v>1184</v>
      </c>
      <c r="E156" s="73" t="s">
        <v>24</v>
      </c>
      <c r="F156" s="14" t="s">
        <v>25</v>
      </c>
      <c r="G156" s="84">
        <v>1032.98108</v>
      </c>
      <c r="H156" s="84">
        <v>846.24096999999995</v>
      </c>
      <c r="I156" s="84">
        <v>1732.98</v>
      </c>
      <c r="J156" s="84">
        <v>1007.87216</v>
      </c>
      <c r="K156" s="84">
        <v>1732.98</v>
      </c>
    </row>
    <row r="157" spans="1:11" ht="94.5" x14ac:dyDescent="0.25">
      <c r="A157" s="260" t="s">
        <v>453</v>
      </c>
      <c r="B157" s="247"/>
      <c r="C157" s="246" t="s">
        <v>998</v>
      </c>
      <c r="D157" s="83" t="s">
        <v>1025</v>
      </c>
      <c r="E157" s="14" t="s">
        <v>190</v>
      </c>
      <c r="F157" s="14" t="s">
        <v>20</v>
      </c>
      <c r="G157" s="82">
        <v>64</v>
      </c>
      <c r="H157" s="82">
        <v>64</v>
      </c>
      <c r="I157" s="82">
        <v>64</v>
      </c>
      <c r="J157" s="82">
        <v>64</v>
      </c>
      <c r="K157" s="82">
        <v>64</v>
      </c>
    </row>
    <row r="158" spans="1:11" ht="65.25" customHeight="1" x14ac:dyDescent="0.25">
      <c r="A158" s="260"/>
      <c r="B158" s="247"/>
      <c r="C158" s="248"/>
      <c r="D158" s="83" t="s">
        <v>1184</v>
      </c>
      <c r="E158" s="73" t="s">
        <v>24</v>
      </c>
      <c r="F158" s="14" t="s">
        <v>25</v>
      </c>
      <c r="G158" s="84">
        <v>758.05404999999996</v>
      </c>
      <c r="H158" s="84">
        <v>621.01466000000005</v>
      </c>
      <c r="I158" s="84">
        <v>1358.05</v>
      </c>
      <c r="J158" s="84">
        <v>739.62784999999997</v>
      </c>
      <c r="K158" s="84">
        <v>1358.05</v>
      </c>
    </row>
    <row r="159" spans="1:11" ht="95.25" customHeight="1" x14ac:dyDescent="0.25">
      <c r="A159" s="260" t="s">
        <v>454</v>
      </c>
      <c r="B159" s="247"/>
      <c r="C159" s="246" t="s">
        <v>998</v>
      </c>
      <c r="D159" s="83" t="s">
        <v>1026</v>
      </c>
      <c r="E159" s="14" t="s">
        <v>190</v>
      </c>
      <c r="F159" s="14" t="s">
        <v>20</v>
      </c>
      <c r="G159" s="82">
        <v>26</v>
      </c>
      <c r="H159" s="86">
        <v>26</v>
      </c>
      <c r="I159" s="86">
        <v>26</v>
      </c>
      <c r="J159" s="86">
        <v>26</v>
      </c>
      <c r="K159" s="86">
        <v>26</v>
      </c>
    </row>
    <row r="160" spans="1:11" ht="65.25" customHeight="1" x14ac:dyDescent="0.25">
      <c r="A160" s="260"/>
      <c r="B160" s="247"/>
      <c r="C160" s="248"/>
      <c r="D160" s="83" t="s">
        <v>1184</v>
      </c>
      <c r="E160" s="73" t="s">
        <v>24</v>
      </c>
      <c r="F160" s="14" t="s">
        <v>25</v>
      </c>
      <c r="G160" s="84">
        <v>1711.56158</v>
      </c>
      <c r="H160" s="84">
        <v>1402.14913</v>
      </c>
      <c r="I160" s="84">
        <v>1911.56</v>
      </c>
      <c r="J160" s="84">
        <v>1669.9582399999999</v>
      </c>
      <c r="K160" s="84">
        <v>1911.56</v>
      </c>
    </row>
    <row r="161" spans="1:11" ht="94.5" x14ac:dyDescent="0.25">
      <c r="A161" s="260" t="s">
        <v>455</v>
      </c>
      <c r="B161" s="247"/>
      <c r="C161" s="246" t="s">
        <v>998</v>
      </c>
      <c r="D161" s="83" t="s">
        <v>1027</v>
      </c>
      <c r="E161" s="14" t="s">
        <v>190</v>
      </c>
      <c r="F161" s="14" t="s">
        <v>20</v>
      </c>
      <c r="G161" s="82">
        <v>14</v>
      </c>
      <c r="H161" s="82">
        <v>14</v>
      </c>
      <c r="I161" s="82">
        <v>14</v>
      </c>
      <c r="J161" s="82">
        <v>14</v>
      </c>
      <c r="K161" s="82">
        <v>14</v>
      </c>
    </row>
    <row r="162" spans="1:11" ht="65.25" customHeight="1" x14ac:dyDescent="0.25">
      <c r="A162" s="260"/>
      <c r="B162" s="247"/>
      <c r="C162" s="248"/>
      <c r="D162" s="83" t="s">
        <v>1184</v>
      </c>
      <c r="E162" s="73" t="s">
        <v>24</v>
      </c>
      <c r="F162" s="14" t="s">
        <v>25</v>
      </c>
      <c r="G162" s="84">
        <v>2608.1862299999998</v>
      </c>
      <c r="H162" s="84">
        <v>2136.6839</v>
      </c>
      <c r="I162" s="84">
        <v>2908.19</v>
      </c>
      <c r="J162" s="84">
        <v>2544.7884300000001</v>
      </c>
      <c r="K162" s="84">
        <v>2908.19</v>
      </c>
    </row>
    <row r="163" spans="1:11" ht="94.5" x14ac:dyDescent="0.25">
      <c r="A163" s="260" t="s">
        <v>456</v>
      </c>
      <c r="B163" s="247"/>
      <c r="C163" s="246" t="s">
        <v>998</v>
      </c>
      <c r="D163" s="83" t="s">
        <v>1028</v>
      </c>
      <c r="E163" s="14" t="s">
        <v>190</v>
      </c>
      <c r="F163" s="14" t="s">
        <v>20</v>
      </c>
      <c r="G163" s="82">
        <v>9</v>
      </c>
      <c r="H163" s="82">
        <v>9</v>
      </c>
      <c r="I163" s="82">
        <v>9</v>
      </c>
      <c r="J163" s="82">
        <v>9</v>
      </c>
      <c r="K163" s="82">
        <v>9</v>
      </c>
    </row>
    <row r="164" spans="1:11" ht="63" x14ac:dyDescent="0.25">
      <c r="A164" s="260"/>
      <c r="B164" s="247"/>
      <c r="C164" s="248"/>
      <c r="D164" s="83" t="s">
        <v>1184</v>
      </c>
      <c r="E164" s="73" t="s">
        <v>24</v>
      </c>
      <c r="F164" s="14" t="s">
        <v>25</v>
      </c>
      <c r="G164" s="84">
        <v>4426.8874900000001</v>
      </c>
      <c r="H164" s="84">
        <v>3626.6043</v>
      </c>
      <c r="I164" s="84">
        <v>4826.8900000000003</v>
      </c>
      <c r="J164" s="84">
        <v>4319.28208</v>
      </c>
      <c r="K164" s="84">
        <v>4826.8900000000003</v>
      </c>
    </row>
    <row r="165" spans="1:11" ht="78.75" x14ac:dyDescent="0.25">
      <c r="A165" s="260" t="s">
        <v>457</v>
      </c>
      <c r="B165" s="247"/>
      <c r="C165" s="246" t="s">
        <v>998</v>
      </c>
      <c r="D165" s="83" t="s">
        <v>1029</v>
      </c>
      <c r="E165" s="14" t="s">
        <v>190</v>
      </c>
      <c r="F165" s="14" t="s">
        <v>20</v>
      </c>
      <c r="G165" s="82">
        <v>25</v>
      </c>
      <c r="H165" s="82">
        <v>26</v>
      </c>
      <c r="I165" s="82">
        <v>26</v>
      </c>
      <c r="J165" s="82">
        <v>26</v>
      </c>
      <c r="K165" s="82">
        <v>26</v>
      </c>
    </row>
    <row r="166" spans="1:11" ht="63" x14ac:dyDescent="0.25">
      <c r="A166" s="260"/>
      <c r="B166" s="247"/>
      <c r="C166" s="248"/>
      <c r="D166" s="83" t="s">
        <v>1184</v>
      </c>
      <c r="E166" s="73" t="s">
        <v>24</v>
      </c>
      <c r="F166" s="14" t="s">
        <v>25</v>
      </c>
      <c r="G166" s="84">
        <v>2476.7118500000001</v>
      </c>
      <c r="H166" s="84">
        <v>2110.1362600000002</v>
      </c>
      <c r="I166" s="84">
        <v>2813.1702100000002</v>
      </c>
      <c r="J166" s="84">
        <v>2513.1702100000002</v>
      </c>
      <c r="K166" s="84">
        <v>2813.1702100000002</v>
      </c>
    </row>
    <row r="167" spans="1:11" ht="78.75" x14ac:dyDescent="0.25">
      <c r="A167" s="260" t="s">
        <v>458</v>
      </c>
      <c r="B167" s="247"/>
      <c r="C167" s="246" t="s">
        <v>998</v>
      </c>
      <c r="D167" s="83" t="s">
        <v>1030</v>
      </c>
      <c r="E167" s="14" t="s">
        <v>190</v>
      </c>
      <c r="F167" s="14" t="s">
        <v>20</v>
      </c>
      <c r="G167" s="82">
        <v>24</v>
      </c>
      <c r="H167" s="82">
        <v>24</v>
      </c>
      <c r="I167" s="82">
        <v>24</v>
      </c>
      <c r="J167" s="82">
        <v>24</v>
      </c>
      <c r="K167" s="82">
        <v>24</v>
      </c>
    </row>
    <row r="168" spans="1:11" ht="63.75" customHeight="1" x14ac:dyDescent="0.25">
      <c r="A168" s="260"/>
      <c r="B168" s="247"/>
      <c r="C168" s="248"/>
      <c r="D168" s="83" t="s">
        <v>1184</v>
      </c>
      <c r="E168" s="73" t="s">
        <v>24</v>
      </c>
      <c r="F168" s="14" t="s">
        <v>25</v>
      </c>
      <c r="G168" s="84">
        <v>6567.3077000000003</v>
      </c>
      <c r="H168" s="84">
        <v>5380.0838299999996</v>
      </c>
      <c r="I168" s="84">
        <v>6967.31</v>
      </c>
      <c r="J168" s="84">
        <v>6407.6745799999999</v>
      </c>
      <c r="K168" s="84">
        <v>6967.31</v>
      </c>
    </row>
    <row r="169" spans="1:11" ht="94.5" x14ac:dyDescent="0.25">
      <c r="A169" s="260" t="s">
        <v>459</v>
      </c>
      <c r="B169" s="247"/>
      <c r="C169" s="246" t="s">
        <v>998</v>
      </c>
      <c r="D169" s="83" t="s">
        <v>1031</v>
      </c>
      <c r="E169" s="14" t="s">
        <v>190</v>
      </c>
      <c r="F169" s="14" t="s">
        <v>20</v>
      </c>
      <c r="G169" s="82">
        <v>149</v>
      </c>
      <c r="H169" s="82">
        <v>128</v>
      </c>
      <c r="I169" s="82">
        <v>128</v>
      </c>
      <c r="J169" s="82">
        <v>128</v>
      </c>
      <c r="K169" s="82">
        <v>128</v>
      </c>
    </row>
    <row r="170" spans="1:11" ht="63.75" customHeight="1" x14ac:dyDescent="0.25">
      <c r="A170" s="260"/>
      <c r="B170" s="247"/>
      <c r="C170" s="248"/>
      <c r="D170" s="83" t="s">
        <v>1184</v>
      </c>
      <c r="E170" s="73" t="s">
        <v>24</v>
      </c>
      <c r="F170" s="14" t="s">
        <v>25</v>
      </c>
      <c r="G170" s="84">
        <v>1801.3005000000001</v>
      </c>
      <c r="H170" s="84">
        <v>1267.6855700000001</v>
      </c>
      <c r="I170" s="84">
        <v>1901.3</v>
      </c>
      <c r="J170" s="84">
        <v>1509.8122800000001</v>
      </c>
      <c r="K170" s="84">
        <v>1901.3</v>
      </c>
    </row>
    <row r="171" spans="1:11" ht="78.75" x14ac:dyDescent="0.25">
      <c r="A171" s="260" t="s">
        <v>460</v>
      </c>
      <c r="B171" s="247"/>
      <c r="C171" s="246" t="s">
        <v>998</v>
      </c>
      <c r="D171" s="83" t="s">
        <v>1032</v>
      </c>
      <c r="E171" s="14" t="s">
        <v>190</v>
      </c>
      <c r="F171" s="14" t="s">
        <v>20</v>
      </c>
      <c r="G171" s="82">
        <v>119</v>
      </c>
      <c r="H171" s="82">
        <v>117</v>
      </c>
      <c r="I171" s="82">
        <v>117</v>
      </c>
      <c r="J171" s="82">
        <v>117</v>
      </c>
      <c r="K171" s="82">
        <v>117</v>
      </c>
    </row>
    <row r="172" spans="1:11" ht="66.75" customHeight="1" x14ac:dyDescent="0.25">
      <c r="A172" s="260"/>
      <c r="B172" s="247"/>
      <c r="C172" s="248"/>
      <c r="D172" s="83" t="s">
        <v>1184</v>
      </c>
      <c r="E172" s="73" t="s">
        <v>24</v>
      </c>
      <c r="F172" s="14" t="s">
        <v>25</v>
      </c>
      <c r="G172" s="76">
        <v>12980.59741</v>
      </c>
      <c r="H172" s="84">
        <v>10310.07</v>
      </c>
      <c r="I172" s="84">
        <v>14389.3</v>
      </c>
      <c r="J172" s="84">
        <v>12452.216539999999</v>
      </c>
      <c r="K172" s="84">
        <v>14389.3</v>
      </c>
    </row>
    <row r="173" spans="1:11" ht="94.5" x14ac:dyDescent="0.25">
      <c r="A173" s="260" t="s">
        <v>461</v>
      </c>
      <c r="B173" s="247"/>
      <c r="C173" s="246" t="s">
        <v>998</v>
      </c>
      <c r="D173" s="83" t="s">
        <v>1033</v>
      </c>
      <c r="E173" s="14" t="s">
        <v>190</v>
      </c>
      <c r="F173" s="14" t="s">
        <v>20</v>
      </c>
      <c r="G173" s="82">
        <v>12</v>
      </c>
      <c r="H173" s="82">
        <v>8</v>
      </c>
      <c r="I173" s="82">
        <v>8</v>
      </c>
      <c r="J173" s="82">
        <v>8</v>
      </c>
      <c r="K173" s="82">
        <v>8</v>
      </c>
    </row>
    <row r="174" spans="1:11" ht="63" x14ac:dyDescent="0.25">
      <c r="A174" s="260"/>
      <c r="B174" s="247"/>
      <c r="C174" s="248"/>
      <c r="D174" s="83" t="s">
        <v>1184</v>
      </c>
      <c r="E174" s="73" t="s">
        <v>24</v>
      </c>
      <c r="F174" s="14" t="s">
        <v>25</v>
      </c>
      <c r="G174" s="84">
        <v>3043.7216400000002</v>
      </c>
      <c r="H174" s="84">
        <v>1662.32276</v>
      </c>
      <c r="I174" s="84">
        <v>3043.7216400000002</v>
      </c>
      <c r="J174" s="84">
        <v>1979.8247799999999</v>
      </c>
      <c r="K174" s="84">
        <v>3043.7216400000002</v>
      </c>
    </row>
    <row r="175" spans="1:11" ht="78.75" x14ac:dyDescent="0.25">
      <c r="A175" s="260" t="s">
        <v>462</v>
      </c>
      <c r="B175" s="247"/>
      <c r="C175" s="246" t="s">
        <v>998</v>
      </c>
      <c r="D175" s="83" t="s">
        <v>95</v>
      </c>
      <c r="E175" s="14" t="s">
        <v>190</v>
      </c>
      <c r="F175" s="14" t="s">
        <v>20</v>
      </c>
      <c r="G175" s="82">
        <v>0</v>
      </c>
      <c r="H175" s="82">
        <v>25</v>
      </c>
      <c r="I175" s="82">
        <v>25</v>
      </c>
      <c r="J175" s="82">
        <v>25</v>
      </c>
      <c r="K175" s="82">
        <v>25</v>
      </c>
    </row>
    <row r="176" spans="1:11" ht="63" x14ac:dyDescent="0.25">
      <c r="A176" s="260"/>
      <c r="B176" s="247"/>
      <c r="C176" s="248"/>
      <c r="D176" s="83" t="s">
        <v>1188</v>
      </c>
      <c r="E176" s="73" t="s">
        <v>24</v>
      </c>
      <c r="F176" s="14" t="s">
        <v>25</v>
      </c>
      <c r="G176" s="84">
        <v>0</v>
      </c>
      <c r="H176" s="84">
        <v>136.32299</v>
      </c>
      <c r="I176" s="84">
        <v>262.36054999999999</v>
      </c>
      <c r="J176" s="84">
        <v>162.36054999999999</v>
      </c>
      <c r="K176" s="84">
        <v>262.36054999999999</v>
      </c>
    </row>
    <row r="177" spans="1:11" ht="78.75" x14ac:dyDescent="0.25">
      <c r="A177" s="260" t="s">
        <v>463</v>
      </c>
      <c r="B177" s="247"/>
      <c r="C177" s="246" t="s">
        <v>1000</v>
      </c>
      <c r="D177" s="83" t="s">
        <v>1034</v>
      </c>
      <c r="E177" s="14" t="s">
        <v>190</v>
      </c>
      <c r="F177" s="14" t="s">
        <v>20</v>
      </c>
      <c r="G177" s="82">
        <v>11</v>
      </c>
      <c r="H177" s="82">
        <v>11</v>
      </c>
      <c r="I177" s="82">
        <v>11</v>
      </c>
      <c r="J177" s="82">
        <v>11</v>
      </c>
      <c r="K177" s="82">
        <v>11</v>
      </c>
    </row>
    <row r="178" spans="1:11" ht="64.5" customHeight="1" x14ac:dyDescent="0.25">
      <c r="A178" s="260"/>
      <c r="B178" s="247"/>
      <c r="C178" s="248"/>
      <c r="D178" s="83" t="s">
        <v>1184</v>
      </c>
      <c r="E178" s="73" t="s">
        <v>24</v>
      </c>
      <c r="F178" s="14" t="s">
        <v>25</v>
      </c>
      <c r="G178" s="84">
        <v>127.75440999999999</v>
      </c>
      <c r="H178" s="84">
        <v>104.65924</v>
      </c>
      <c r="I178" s="84">
        <v>327.75</v>
      </c>
      <c r="J178" s="84">
        <v>124.64960000000001</v>
      </c>
      <c r="K178" s="84">
        <v>327.75</v>
      </c>
    </row>
    <row r="179" spans="1:11" ht="78.75" x14ac:dyDescent="0.25">
      <c r="A179" s="260" t="s">
        <v>464</v>
      </c>
      <c r="B179" s="247"/>
      <c r="C179" s="246" t="s">
        <v>1000</v>
      </c>
      <c r="D179" s="83" t="s">
        <v>98</v>
      </c>
      <c r="E179" s="14" t="s">
        <v>190</v>
      </c>
      <c r="F179" s="14" t="s">
        <v>20</v>
      </c>
      <c r="G179" s="82">
        <v>8</v>
      </c>
      <c r="H179" s="82">
        <v>8</v>
      </c>
      <c r="I179" s="82">
        <v>8</v>
      </c>
      <c r="J179" s="82">
        <v>8</v>
      </c>
      <c r="K179" s="82">
        <v>8</v>
      </c>
    </row>
    <row r="180" spans="1:11" ht="63" customHeight="1" x14ac:dyDescent="0.25">
      <c r="A180" s="260"/>
      <c r="B180" s="247"/>
      <c r="C180" s="248"/>
      <c r="D180" s="83" t="s">
        <v>1184</v>
      </c>
      <c r="E180" s="73" t="s">
        <v>24</v>
      </c>
      <c r="F180" s="14" t="s">
        <v>25</v>
      </c>
      <c r="G180" s="84">
        <v>639.63135999999997</v>
      </c>
      <c r="H180" s="84">
        <v>524.00017000000003</v>
      </c>
      <c r="I180" s="84">
        <v>939.63</v>
      </c>
      <c r="J180" s="84">
        <v>624.08369000000005</v>
      </c>
      <c r="K180" s="84">
        <v>939.63</v>
      </c>
    </row>
    <row r="181" spans="1:11" ht="78.75" x14ac:dyDescent="0.25">
      <c r="A181" s="260" t="s">
        <v>465</v>
      </c>
      <c r="B181" s="247"/>
      <c r="C181" s="246" t="s">
        <v>1000</v>
      </c>
      <c r="D181" s="83" t="s">
        <v>96</v>
      </c>
      <c r="E181" s="14" t="s">
        <v>190</v>
      </c>
      <c r="F181" s="14" t="s">
        <v>20</v>
      </c>
      <c r="G181" s="82">
        <v>16</v>
      </c>
      <c r="H181" s="82">
        <v>36</v>
      </c>
      <c r="I181" s="82">
        <v>36</v>
      </c>
      <c r="J181" s="82">
        <v>36</v>
      </c>
      <c r="K181" s="82">
        <v>36</v>
      </c>
    </row>
    <row r="182" spans="1:11" ht="66.75" customHeight="1" x14ac:dyDescent="0.25">
      <c r="A182" s="260"/>
      <c r="B182" s="247"/>
      <c r="C182" s="248"/>
      <c r="D182" s="83" t="s">
        <v>1184</v>
      </c>
      <c r="E182" s="73" t="s">
        <v>24</v>
      </c>
      <c r="F182" s="14" t="s">
        <v>25</v>
      </c>
      <c r="G182" s="84">
        <v>350.41957000000002</v>
      </c>
      <c r="H182" s="84">
        <v>645.91080999999997</v>
      </c>
      <c r="I182" s="84">
        <v>969.27914999999996</v>
      </c>
      <c r="J182" s="84">
        <v>769.27914999999996</v>
      </c>
      <c r="K182" s="84">
        <v>969.27914999999996</v>
      </c>
    </row>
    <row r="183" spans="1:11" ht="78.75" x14ac:dyDescent="0.25">
      <c r="A183" s="260" t="s">
        <v>466</v>
      </c>
      <c r="B183" s="247"/>
      <c r="C183" s="246" t="s">
        <v>1000</v>
      </c>
      <c r="D183" s="83" t="s">
        <v>97</v>
      </c>
      <c r="E183" s="14" t="s">
        <v>190</v>
      </c>
      <c r="F183" s="14" t="s">
        <v>20</v>
      </c>
      <c r="G183" s="82">
        <v>47</v>
      </c>
      <c r="H183" s="82">
        <v>34</v>
      </c>
      <c r="I183" s="82">
        <v>34</v>
      </c>
      <c r="J183" s="82">
        <v>34</v>
      </c>
      <c r="K183" s="82">
        <v>34</v>
      </c>
    </row>
    <row r="184" spans="1:11" ht="66.75" customHeight="1" x14ac:dyDescent="0.25">
      <c r="A184" s="260"/>
      <c r="B184" s="247"/>
      <c r="C184" s="248"/>
      <c r="D184" s="83" t="s">
        <v>1184</v>
      </c>
      <c r="E184" s="73" t="s">
        <v>24</v>
      </c>
      <c r="F184" s="14" t="s">
        <v>25</v>
      </c>
      <c r="G184" s="84">
        <v>5334.0348100000001</v>
      </c>
      <c r="H184" s="84">
        <v>3161.1025399999999</v>
      </c>
      <c r="I184" s="84">
        <v>5334.0348100000001</v>
      </c>
      <c r="J184" s="84">
        <v>3764.87003</v>
      </c>
      <c r="K184" s="84">
        <v>5334.0348100000001</v>
      </c>
    </row>
    <row r="185" spans="1:11" ht="94.5" x14ac:dyDescent="0.25">
      <c r="A185" s="260" t="s">
        <v>467</v>
      </c>
      <c r="B185" s="247"/>
      <c r="C185" s="246" t="s">
        <v>998</v>
      </c>
      <c r="D185" s="83" t="s">
        <v>1035</v>
      </c>
      <c r="E185" s="14" t="s">
        <v>190</v>
      </c>
      <c r="F185" s="14" t="s">
        <v>20</v>
      </c>
      <c r="G185" s="82">
        <v>305</v>
      </c>
      <c r="H185" s="82">
        <v>305</v>
      </c>
      <c r="I185" s="82">
        <v>305</v>
      </c>
      <c r="J185" s="82">
        <v>305</v>
      </c>
      <c r="K185" s="82">
        <v>305</v>
      </c>
    </row>
    <row r="186" spans="1:11" ht="63" x14ac:dyDescent="0.25">
      <c r="A186" s="260"/>
      <c r="B186" s="247"/>
      <c r="C186" s="248"/>
      <c r="D186" s="83" t="s">
        <v>1184</v>
      </c>
      <c r="E186" s="73" t="s">
        <v>24</v>
      </c>
      <c r="F186" s="14" t="s">
        <v>25</v>
      </c>
      <c r="G186" s="84">
        <v>2003.06754</v>
      </c>
      <c r="H186" s="84">
        <v>1997.7707499999999</v>
      </c>
      <c r="I186" s="84">
        <v>2025.1113800000001</v>
      </c>
      <c r="J186" s="84">
        <v>2003.06754</v>
      </c>
      <c r="K186" s="84">
        <v>2003.06754</v>
      </c>
    </row>
    <row r="187" spans="1:11" ht="94.5" x14ac:dyDescent="0.25">
      <c r="A187" s="260" t="s">
        <v>468</v>
      </c>
      <c r="B187" s="247"/>
      <c r="C187" s="246" t="s">
        <v>998</v>
      </c>
      <c r="D187" s="83" t="s">
        <v>1036</v>
      </c>
      <c r="E187" s="14" t="s">
        <v>190</v>
      </c>
      <c r="F187" s="14" t="s">
        <v>20</v>
      </c>
      <c r="G187" s="82">
        <v>200</v>
      </c>
      <c r="H187" s="82">
        <v>195</v>
      </c>
      <c r="I187" s="82">
        <v>195</v>
      </c>
      <c r="J187" s="82">
        <v>195</v>
      </c>
      <c r="K187" s="82">
        <v>195</v>
      </c>
    </row>
    <row r="188" spans="1:11" ht="65.25" customHeight="1" x14ac:dyDescent="0.25">
      <c r="A188" s="260"/>
      <c r="B188" s="247"/>
      <c r="C188" s="248"/>
      <c r="D188" s="83" t="s">
        <v>1184</v>
      </c>
      <c r="E188" s="73" t="s">
        <v>24</v>
      </c>
      <c r="F188" s="14" t="s">
        <v>25</v>
      </c>
      <c r="G188" s="84">
        <v>19216.43793</v>
      </c>
      <c r="H188" s="84">
        <v>19165.623090000001</v>
      </c>
      <c r="I188" s="84">
        <v>19427.915529999998</v>
      </c>
      <c r="J188" s="84">
        <v>19216.43793</v>
      </c>
      <c r="K188" s="84">
        <v>19216.43793</v>
      </c>
    </row>
    <row r="189" spans="1:11" ht="94.5" x14ac:dyDescent="0.25">
      <c r="A189" s="260" t="s">
        <v>469</v>
      </c>
      <c r="B189" s="247"/>
      <c r="C189" s="246" t="s">
        <v>998</v>
      </c>
      <c r="D189" s="83" t="s">
        <v>1037</v>
      </c>
      <c r="E189" s="14" t="s">
        <v>190</v>
      </c>
      <c r="F189" s="14" t="s">
        <v>20</v>
      </c>
      <c r="G189" s="82">
        <v>1</v>
      </c>
      <c r="H189" s="82">
        <v>1</v>
      </c>
      <c r="I189" s="82">
        <v>1</v>
      </c>
      <c r="J189" s="82">
        <v>1</v>
      </c>
      <c r="K189" s="82">
        <v>1</v>
      </c>
    </row>
    <row r="190" spans="1:11" ht="63" x14ac:dyDescent="0.25">
      <c r="A190" s="260"/>
      <c r="B190" s="247"/>
      <c r="C190" s="248"/>
      <c r="D190" s="83" t="s">
        <v>1184</v>
      </c>
      <c r="E190" s="73" t="s">
        <v>24</v>
      </c>
      <c r="F190" s="14" t="s">
        <v>25</v>
      </c>
      <c r="G190" s="84">
        <v>176.42437000000001</v>
      </c>
      <c r="H190" s="84">
        <v>175.95784</v>
      </c>
      <c r="I190" s="84">
        <v>178.36591999999999</v>
      </c>
      <c r="J190" s="84">
        <v>176.42437000000001</v>
      </c>
      <c r="K190" s="84">
        <v>176.42437000000001</v>
      </c>
    </row>
    <row r="191" spans="1:11" ht="94.5" x14ac:dyDescent="0.25">
      <c r="A191" s="260" t="s">
        <v>470</v>
      </c>
      <c r="B191" s="247"/>
      <c r="C191" s="246" t="s">
        <v>998</v>
      </c>
      <c r="D191" s="83" t="s">
        <v>1038</v>
      </c>
      <c r="E191" s="14" t="s">
        <v>190</v>
      </c>
      <c r="F191" s="14" t="s">
        <v>20</v>
      </c>
      <c r="G191" s="82">
        <v>55</v>
      </c>
      <c r="H191" s="82">
        <v>55</v>
      </c>
      <c r="I191" s="82">
        <v>55</v>
      </c>
      <c r="J191" s="82">
        <v>55</v>
      </c>
      <c r="K191" s="82">
        <v>55</v>
      </c>
    </row>
    <row r="192" spans="1:11" ht="63.75" customHeight="1" x14ac:dyDescent="0.25">
      <c r="A192" s="260"/>
      <c r="B192" s="247"/>
      <c r="C192" s="248"/>
      <c r="D192" s="83" t="s">
        <v>1184</v>
      </c>
      <c r="E192" s="73" t="s">
        <v>24</v>
      </c>
      <c r="F192" s="14" t="s">
        <v>25</v>
      </c>
      <c r="G192" s="84">
        <v>286.70456000000001</v>
      </c>
      <c r="H192" s="84">
        <v>285.94641999999999</v>
      </c>
      <c r="I192" s="84">
        <v>289.85975999999999</v>
      </c>
      <c r="J192" s="84">
        <v>286.70456000000001</v>
      </c>
      <c r="K192" s="84">
        <v>286.70456000000001</v>
      </c>
    </row>
    <row r="193" spans="1:11" ht="78.75" x14ac:dyDescent="0.25">
      <c r="A193" s="246" t="s">
        <v>471</v>
      </c>
      <c r="B193" s="247"/>
      <c r="C193" s="246" t="s">
        <v>998</v>
      </c>
      <c r="D193" s="83" t="s">
        <v>1039</v>
      </c>
      <c r="E193" s="14" t="s">
        <v>190</v>
      </c>
      <c r="F193" s="14" t="s">
        <v>20</v>
      </c>
      <c r="G193" s="82">
        <v>14</v>
      </c>
      <c r="H193" s="82">
        <v>14</v>
      </c>
      <c r="I193" s="82">
        <v>14</v>
      </c>
      <c r="J193" s="82">
        <v>14</v>
      </c>
      <c r="K193" s="82">
        <v>14</v>
      </c>
    </row>
    <row r="194" spans="1:11" ht="64.5" customHeight="1" x14ac:dyDescent="0.25">
      <c r="A194" s="248"/>
      <c r="B194" s="247"/>
      <c r="C194" s="248"/>
      <c r="D194" s="83" t="s">
        <v>1184</v>
      </c>
      <c r="E194" s="73" t="s">
        <v>24</v>
      </c>
      <c r="F194" s="14" t="s">
        <v>25</v>
      </c>
      <c r="G194" s="84">
        <v>575.56754999999998</v>
      </c>
      <c r="H194" s="84">
        <v>574.04555000000005</v>
      </c>
      <c r="I194" s="84">
        <v>581.90169000000003</v>
      </c>
      <c r="J194" s="84">
        <v>575.56754999999998</v>
      </c>
      <c r="K194" s="84">
        <v>575.56754999999998</v>
      </c>
    </row>
    <row r="195" spans="1:11" ht="78.75" x14ac:dyDescent="0.25">
      <c r="A195" s="260" t="s">
        <v>472</v>
      </c>
      <c r="B195" s="247"/>
      <c r="C195" s="246" t="s">
        <v>1000</v>
      </c>
      <c r="D195" s="83" t="s">
        <v>107</v>
      </c>
      <c r="E195" s="14" t="s">
        <v>190</v>
      </c>
      <c r="F195" s="14" t="s">
        <v>20</v>
      </c>
      <c r="G195" s="82">
        <v>55</v>
      </c>
      <c r="H195" s="82">
        <v>50</v>
      </c>
      <c r="I195" s="82">
        <v>50</v>
      </c>
      <c r="J195" s="82">
        <v>50</v>
      </c>
      <c r="K195" s="82">
        <v>50</v>
      </c>
    </row>
    <row r="196" spans="1:11" ht="63" customHeight="1" x14ac:dyDescent="0.25">
      <c r="A196" s="260"/>
      <c r="B196" s="247"/>
      <c r="C196" s="248"/>
      <c r="D196" s="83" t="s">
        <v>1184</v>
      </c>
      <c r="E196" s="73" t="s">
        <v>24</v>
      </c>
      <c r="F196" s="14" t="s">
        <v>25</v>
      </c>
      <c r="G196" s="84">
        <v>1108.1232500000001</v>
      </c>
      <c r="H196" s="84">
        <v>1105.19299</v>
      </c>
      <c r="I196" s="84">
        <v>1120.31818</v>
      </c>
      <c r="J196" s="84">
        <v>1108.1232500000001</v>
      </c>
      <c r="K196" s="84">
        <v>1108.1232500000001</v>
      </c>
    </row>
    <row r="197" spans="1:11" ht="78.75" x14ac:dyDescent="0.25">
      <c r="A197" s="260" t="s">
        <v>473</v>
      </c>
      <c r="B197" s="247"/>
      <c r="C197" s="246" t="s">
        <v>1000</v>
      </c>
      <c r="D197" s="83" t="s">
        <v>108</v>
      </c>
      <c r="E197" s="14" t="s">
        <v>190</v>
      </c>
      <c r="F197" s="14" t="s">
        <v>20</v>
      </c>
      <c r="G197" s="82">
        <v>17</v>
      </c>
      <c r="H197" s="82">
        <v>17</v>
      </c>
      <c r="I197" s="82">
        <v>17</v>
      </c>
      <c r="J197" s="82">
        <v>17</v>
      </c>
      <c r="K197" s="82">
        <v>17</v>
      </c>
    </row>
    <row r="198" spans="1:11" ht="63" customHeight="1" x14ac:dyDescent="0.25">
      <c r="A198" s="260"/>
      <c r="B198" s="247"/>
      <c r="C198" s="248"/>
      <c r="D198" s="83" t="s">
        <v>1184</v>
      </c>
      <c r="E198" s="73" t="s">
        <v>24</v>
      </c>
      <c r="F198" s="14" t="s">
        <v>25</v>
      </c>
      <c r="G198" s="84">
        <v>1353.0412699999999</v>
      </c>
      <c r="H198" s="84">
        <v>1349.46336</v>
      </c>
      <c r="I198" s="84">
        <v>1367.9315300000001</v>
      </c>
      <c r="J198" s="84">
        <v>1353.0412699999999</v>
      </c>
      <c r="K198" s="84">
        <v>1353.0412699999999</v>
      </c>
    </row>
    <row r="199" spans="1:11" ht="78.75" x14ac:dyDescent="0.25">
      <c r="A199" s="260" t="s">
        <v>474</v>
      </c>
      <c r="B199" s="247"/>
      <c r="C199" s="246" t="s">
        <v>1008</v>
      </c>
      <c r="D199" s="83" t="s">
        <v>118</v>
      </c>
      <c r="E199" s="14" t="s">
        <v>119</v>
      </c>
      <c r="F199" s="14" t="s">
        <v>23</v>
      </c>
      <c r="G199" s="82">
        <v>22</v>
      </c>
      <c r="H199" s="87">
        <v>22</v>
      </c>
      <c r="I199" s="87">
        <v>22</v>
      </c>
      <c r="J199" s="87">
        <v>22</v>
      </c>
      <c r="K199" s="87">
        <v>22</v>
      </c>
    </row>
    <row r="200" spans="1:11" ht="63" x14ac:dyDescent="0.25">
      <c r="A200" s="260"/>
      <c r="B200" s="247"/>
      <c r="C200" s="248"/>
      <c r="D200" s="83" t="s">
        <v>1184</v>
      </c>
      <c r="E200" s="73" t="s">
        <v>24</v>
      </c>
      <c r="F200" s="14" t="s">
        <v>25</v>
      </c>
      <c r="G200" s="84">
        <v>1236.8778</v>
      </c>
      <c r="H200" s="84">
        <v>1240.1339800000001</v>
      </c>
      <c r="I200" s="84">
        <v>1336.88</v>
      </c>
      <c r="J200" s="84">
        <v>1236.8778</v>
      </c>
      <c r="K200" s="84">
        <v>1236.8778</v>
      </c>
    </row>
    <row r="201" spans="1:11" ht="43.5" customHeight="1" x14ac:dyDescent="0.25">
      <c r="A201" s="260" t="s">
        <v>475</v>
      </c>
      <c r="B201" s="247"/>
      <c r="C201" s="246" t="s">
        <v>1009</v>
      </c>
      <c r="D201" s="246" t="s">
        <v>120</v>
      </c>
      <c r="E201" s="14" t="s">
        <v>1190</v>
      </c>
      <c r="F201" s="14" t="s">
        <v>23</v>
      </c>
      <c r="G201" s="82">
        <v>2786</v>
      </c>
      <c r="H201" s="87">
        <v>2786</v>
      </c>
      <c r="I201" s="87">
        <v>2786</v>
      </c>
      <c r="J201" s="87">
        <v>2786</v>
      </c>
      <c r="K201" s="87">
        <v>2786</v>
      </c>
    </row>
    <row r="202" spans="1:11" ht="33.75" customHeight="1" x14ac:dyDescent="0.25">
      <c r="A202" s="260"/>
      <c r="B202" s="247"/>
      <c r="C202" s="247"/>
      <c r="D202" s="248"/>
      <c r="E202" s="39" t="s">
        <v>1189</v>
      </c>
      <c r="F202" s="14" t="s">
        <v>23</v>
      </c>
      <c r="G202" s="82">
        <v>10</v>
      </c>
      <c r="H202" s="87">
        <v>10</v>
      </c>
      <c r="I202" s="87">
        <v>10</v>
      </c>
      <c r="J202" s="87">
        <v>10</v>
      </c>
      <c r="K202" s="87">
        <v>10</v>
      </c>
    </row>
    <row r="203" spans="1:11" ht="63" x14ac:dyDescent="0.25">
      <c r="A203" s="260"/>
      <c r="B203" s="247"/>
      <c r="C203" s="333"/>
      <c r="D203" s="83" t="s">
        <v>1184</v>
      </c>
      <c r="E203" s="73" t="s">
        <v>24</v>
      </c>
      <c r="F203" s="14" t="s">
        <v>25</v>
      </c>
      <c r="G203" s="84">
        <v>3591.7965399999998</v>
      </c>
      <c r="H203" s="84">
        <v>3601.2522199999999</v>
      </c>
      <c r="I203" s="84">
        <v>3691.8</v>
      </c>
      <c r="J203" s="84">
        <v>3591.7965399999998</v>
      </c>
      <c r="K203" s="84">
        <v>3653.14</v>
      </c>
    </row>
    <row r="204" spans="1:11" ht="78.75" x14ac:dyDescent="0.25">
      <c r="A204" s="246" t="s">
        <v>476</v>
      </c>
      <c r="B204" s="247"/>
      <c r="C204" s="246" t="s">
        <v>998</v>
      </c>
      <c r="D204" s="83" t="s">
        <v>1040</v>
      </c>
      <c r="E204" s="14" t="s">
        <v>190</v>
      </c>
      <c r="F204" s="14" t="s">
        <v>20</v>
      </c>
      <c r="G204" s="82">
        <v>240</v>
      </c>
      <c r="H204" s="87">
        <v>240</v>
      </c>
      <c r="I204" s="87">
        <v>240</v>
      </c>
      <c r="J204" s="87">
        <v>240</v>
      </c>
      <c r="K204" s="87">
        <v>240</v>
      </c>
    </row>
    <row r="205" spans="1:11" ht="63" x14ac:dyDescent="0.25">
      <c r="A205" s="248"/>
      <c r="B205" s="247"/>
      <c r="C205" s="248"/>
      <c r="D205" s="83" t="s">
        <v>1184</v>
      </c>
      <c r="E205" s="73" t="s">
        <v>24</v>
      </c>
      <c r="F205" s="14" t="s">
        <v>25</v>
      </c>
      <c r="G205" s="84">
        <v>5186.5566900000003</v>
      </c>
      <c r="H205" s="84">
        <v>5219.26</v>
      </c>
      <c r="I205" s="84">
        <v>5286.56</v>
      </c>
      <c r="J205" s="84">
        <v>5186.5566900000003</v>
      </c>
      <c r="K205" s="84">
        <v>5286.56</v>
      </c>
    </row>
    <row r="206" spans="1:11" ht="81.75" customHeight="1" x14ac:dyDescent="0.25">
      <c r="A206" s="246" t="s">
        <v>477</v>
      </c>
      <c r="B206" s="247"/>
      <c r="C206" s="246" t="s">
        <v>998</v>
      </c>
      <c r="D206" s="83" t="s">
        <v>1041</v>
      </c>
      <c r="E206" s="14" t="s">
        <v>190</v>
      </c>
      <c r="F206" s="14" t="s">
        <v>20</v>
      </c>
      <c r="G206" s="82">
        <v>94</v>
      </c>
      <c r="H206" s="87">
        <v>94</v>
      </c>
      <c r="I206" s="87">
        <v>94</v>
      </c>
      <c r="J206" s="87">
        <v>94</v>
      </c>
      <c r="K206" s="87">
        <v>94</v>
      </c>
    </row>
    <row r="207" spans="1:11" ht="63" x14ac:dyDescent="0.25">
      <c r="A207" s="248"/>
      <c r="B207" s="247"/>
      <c r="C207" s="248"/>
      <c r="D207" s="83" t="s">
        <v>1184</v>
      </c>
      <c r="E207" s="73" t="s">
        <v>24</v>
      </c>
      <c r="F207" s="14" t="s">
        <v>25</v>
      </c>
      <c r="G207" s="84">
        <v>6851.8762900000002</v>
      </c>
      <c r="H207" s="84">
        <v>6869.9143999999997</v>
      </c>
      <c r="I207" s="84">
        <v>6951.88</v>
      </c>
      <c r="J207" s="84">
        <v>6851.8762900000002</v>
      </c>
      <c r="K207" s="84">
        <v>6951.88</v>
      </c>
    </row>
    <row r="208" spans="1:11" ht="80.25" customHeight="1" x14ac:dyDescent="0.25">
      <c r="A208" s="246" t="s">
        <v>478</v>
      </c>
      <c r="B208" s="247"/>
      <c r="C208" s="246" t="s">
        <v>998</v>
      </c>
      <c r="D208" s="83" t="s">
        <v>1042</v>
      </c>
      <c r="E208" s="14" t="s">
        <v>190</v>
      </c>
      <c r="F208" s="14" t="s">
        <v>20</v>
      </c>
      <c r="G208" s="82">
        <v>15</v>
      </c>
      <c r="H208" s="87">
        <v>15</v>
      </c>
      <c r="I208" s="87">
        <v>15</v>
      </c>
      <c r="J208" s="87">
        <v>15</v>
      </c>
      <c r="K208" s="87">
        <v>15</v>
      </c>
    </row>
    <row r="209" spans="1:11" ht="63" x14ac:dyDescent="0.25">
      <c r="A209" s="248"/>
      <c r="B209" s="247"/>
      <c r="C209" s="248"/>
      <c r="D209" s="83" t="s">
        <v>1184</v>
      </c>
      <c r="E209" s="73" t="s">
        <v>24</v>
      </c>
      <c r="F209" s="14" t="s">
        <v>25</v>
      </c>
      <c r="G209" s="84">
        <v>7277.5332399999998</v>
      </c>
      <c r="H209" s="84">
        <v>7296.69193</v>
      </c>
      <c r="I209" s="84">
        <v>7377.53</v>
      </c>
      <c r="J209" s="84">
        <v>7277.5332399999998</v>
      </c>
      <c r="K209" s="84">
        <v>7312.42</v>
      </c>
    </row>
    <row r="210" spans="1:11" ht="80.25" customHeight="1" x14ac:dyDescent="0.25">
      <c r="A210" s="246" t="s">
        <v>479</v>
      </c>
      <c r="B210" s="247"/>
      <c r="C210" s="246" t="s">
        <v>998</v>
      </c>
      <c r="D210" s="83" t="s">
        <v>1043</v>
      </c>
      <c r="E210" s="14" t="s">
        <v>190</v>
      </c>
      <c r="F210" s="14" t="s">
        <v>20</v>
      </c>
      <c r="G210" s="82">
        <v>3</v>
      </c>
      <c r="H210" s="87">
        <v>3</v>
      </c>
      <c r="I210" s="87">
        <v>3</v>
      </c>
      <c r="J210" s="87">
        <v>3</v>
      </c>
      <c r="K210" s="87">
        <v>3</v>
      </c>
    </row>
    <row r="211" spans="1:11" ht="63" x14ac:dyDescent="0.25">
      <c r="A211" s="248"/>
      <c r="B211" s="247"/>
      <c r="C211" s="248"/>
      <c r="D211" s="83" t="s">
        <v>1184</v>
      </c>
      <c r="E211" s="73" t="s">
        <v>24</v>
      </c>
      <c r="F211" s="14" t="s">
        <v>25</v>
      </c>
      <c r="G211" s="84">
        <v>1515.80627</v>
      </c>
      <c r="H211" s="84">
        <v>1519.79675</v>
      </c>
      <c r="I211" s="84">
        <v>1615.81</v>
      </c>
      <c r="J211" s="84">
        <v>1515.80627</v>
      </c>
      <c r="K211" s="84">
        <v>1615.81</v>
      </c>
    </row>
    <row r="212" spans="1:11" ht="78" customHeight="1" x14ac:dyDescent="0.25">
      <c r="A212" s="246" t="s">
        <v>480</v>
      </c>
      <c r="B212" s="247"/>
      <c r="C212" s="246" t="s">
        <v>1010</v>
      </c>
      <c r="D212" s="83" t="s">
        <v>112</v>
      </c>
      <c r="E212" s="14" t="s">
        <v>113</v>
      </c>
      <c r="F212" s="14" t="s">
        <v>20</v>
      </c>
      <c r="G212" s="82">
        <v>28</v>
      </c>
      <c r="H212" s="87">
        <v>28</v>
      </c>
      <c r="I212" s="87">
        <v>28</v>
      </c>
      <c r="J212" s="87">
        <v>28</v>
      </c>
      <c r="K212" s="87">
        <v>28</v>
      </c>
    </row>
    <row r="213" spans="1:11" ht="63" x14ac:dyDescent="0.25">
      <c r="A213" s="248"/>
      <c r="B213" s="247"/>
      <c r="C213" s="248"/>
      <c r="D213" s="83" t="s">
        <v>1191</v>
      </c>
      <c r="E213" s="73" t="s">
        <v>24</v>
      </c>
      <c r="F213" s="14" t="s">
        <v>25</v>
      </c>
      <c r="G213" s="84">
        <v>1113.4348399999999</v>
      </c>
      <c r="H213" s="84">
        <v>881.46799999999996</v>
      </c>
      <c r="I213" s="84">
        <v>1113.43</v>
      </c>
      <c r="J213" s="84">
        <v>1113.43</v>
      </c>
      <c r="K213" s="84">
        <v>1113.43</v>
      </c>
    </row>
    <row r="214" spans="1:11" ht="81.75" customHeight="1" x14ac:dyDescent="0.25">
      <c r="A214" s="246" t="s">
        <v>481</v>
      </c>
      <c r="B214" s="247"/>
      <c r="C214" s="246" t="s">
        <v>1011</v>
      </c>
      <c r="D214" s="83" t="s">
        <v>123</v>
      </c>
      <c r="E214" s="14" t="s">
        <v>1012</v>
      </c>
      <c r="F214" s="14" t="s">
        <v>23</v>
      </c>
      <c r="G214" s="82">
        <v>42</v>
      </c>
      <c r="H214" s="87">
        <v>42</v>
      </c>
      <c r="I214" s="87">
        <v>42</v>
      </c>
      <c r="J214" s="87">
        <v>42</v>
      </c>
      <c r="K214" s="87">
        <v>42</v>
      </c>
    </row>
    <row r="215" spans="1:11" ht="63" x14ac:dyDescent="0.25">
      <c r="A215" s="248"/>
      <c r="B215" s="247"/>
      <c r="C215" s="248"/>
      <c r="D215" s="83" t="s">
        <v>1191</v>
      </c>
      <c r="E215" s="73" t="s">
        <v>24</v>
      </c>
      <c r="F215" s="14" t="s">
        <v>25</v>
      </c>
      <c r="G215" s="84">
        <v>1395.8998200000001</v>
      </c>
      <c r="H215" s="84">
        <v>1400.7</v>
      </c>
      <c r="I215" s="84">
        <v>1400.7</v>
      </c>
      <c r="J215" s="84">
        <v>1400.7</v>
      </c>
      <c r="K215" s="84">
        <v>1400.7</v>
      </c>
    </row>
    <row r="216" spans="1:11" ht="87" customHeight="1" x14ac:dyDescent="0.25">
      <c r="A216" s="246" t="s">
        <v>482</v>
      </c>
      <c r="B216" s="247"/>
      <c r="C216" s="246" t="s">
        <v>998</v>
      </c>
      <c r="D216" s="83" t="s">
        <v>1044</v>
      </c>
      <c r="E216" s="14" t="s">
        <v>190</v>
      </c>
      <c r="F216" s="14" t="s">
        <v>20</v>
      </c>
      <c r="G216" s="82">
        <v>112</v>
      </c>
      <c r="H216" s="87">
        <v>112</v>
      </c>
      <c r="I216" s="87">
        <v>112</v>
      </c>
      <c r="J216" s="87">
        <v>112</v>
      </c>
      <c r="K216" s="87">
        <v>112</v>
      </c>
    </row>
    <row r="217" spans="1:11" ht="63" x14ac:dyDescent="0.25">
      <c r="A217" s="248"/>
      <c r="B217" s="247"/>
      <c r="C217" s="248"/>
      <c r="D217" s="83" t="s">
        <v>1191</v>
      </c>
      <c r="E217" s="73" t="s">
        <v>24</v>
      </c>
      <c r="F217" s="14" t="s">
        <v>25</v>
      </c>
      <c r="G217" s="84">
        <v>2197.4757399999999</v>
      </c>
      <c r="H217" s="84">
        <v>1682.2458200000001</v>
      </c>
      <c r="I217" s="84">
        <v>2197.48</v>
      </c>
      <c r="J217" s="84">
        <v>2197.48</v>
      </c>
      <c r="K217" s="84">
        <v>2197.48</v>
      </c>
    </row>
    <row r="218" spans="1:11" ht="81" customHeight="1" x14ac:dyDescent="0.25">
      <c r="A218" s="246" t="s">
        <v>483</v>
      </c>
      <c r="B218" s="247"/>
      <c r="C218" s="246" t="s">
        <v>998</v>
      </c>
      <c r="D218" s="83" t="s">
        <v>1045</v>
      </c>
      <c r="E218" s="14" t="s">
        <v>190</v>
      </c>
      <c r="F218" s="14" t="s">
        <v>20</v>
      </c>
      <c r="G218" s="82">
        <v>120</v>
      </c>
      <c r="H218" s="86">
        <v>120</v>
      </c>
      <c r="I218" s="87">
        <v>120</v>
      </c>
      <c r="J218" s="87">
        <v>120</v>
      </c>
      <c r="K218" s="87">
        <v>120</v>
      </c>
    </row>
    <row r="219" spans="1:11" ht="63" x14ac:dyDescent="0.25">
      <c r="A219" s="248"/>
      <c r="B219" s="247"/>
      <c r="C219" s="248"/>
      <c r="D219" s="83" t="s">
        <v>1191</v>
      </c>
      <c r="E219" s="73" t="s">
        <v>24</v>
      </c>
      <c r="F219" s="14" t="s">
        <v>25</v>
      </c>
      <c r="G219" s="84">
        <v>21626.966380000002</v>
      </c>
      <c r="H219" s="84">
        <v>16556.211749999999</v>
      </c>
      <c r="I219" s="84">
        <v>21264.84</v>
      </c>
      <c r="J219" s="84">
        <v>20310.439999999999</v>
      </c>
      <c r="K219" s="84">
        <v>21259.14</v>
      </c>
    </row>
    <row r="220" spans="1:11" ht="78.75" x14ac:dyDescent="0.25">
      <c r="A220" s="246" t="s">
        <v>484</v>
      </c>
      <c r="B220" s="247"/>
      <c r="C220" s="246" t="s">
        <v>998</v>
      </c>
      <c r="D220" s="83" t="s">
        <v>1046</v>
      </c>
      <c r="E220" s="14" t="s">
        <v>190</v>
      </c>
      <c r="F220" s="14" t="s">
        <v>20</v>
      </c>
      <c r="G220" s="82">
        <v>18</v>
      </c>
      <c r="H220" s="87">
        <v>18</v>
      </c>
      <c r="I220" s="87">
        <v>18</v>
      </c>
      <c r="J220" s="87">
        <v>18</v>
      </c>
      <c r="K220" s="87">
        <v>18</v>
      </c>
    </row>
    <row r="221" spans="1:11" ht="63" x14ac:dyDescent="0.25">
      <c r="A221" s="248"/>
      <c r="B221" s="247"/>
      <c r="C221" s="248"/>
      <c r="D221" s="83" t="s">
        <v>1191</v>
      </c>
      <c r="E221" s="73" t="s">
        <v>24</v>
      </c>
      <c r="F221" s="14" t="s">
        <v>25</v>
      </c>
      <c r="G221" s="84">
        <v>8558.6166499999999</v>
      </c>
      <c r="H221" s="84">
        <v>6551.9253600000002</v>
      </c>
      <c r="I221" s="84">
        <v>6551.9253600000002</v>
      </c>
      <c r="J221" s="84">
        <v>6551.9253600000002</v>
      </c>
      <c r="K221" s="84">
        <v>6551.9253600000002</v>
      </c>
    </row>
    <row r="222" spans="1:11" ht="78.75" x14ac:dyDescent="0.25">
      <c r="A222" s="246" t="s">
        <v>485</v>
      </c>
      <c r="B222" s="247"/>
      <c r="C222" s="246" t="s">
        <v>998</v>
      </c>
      <c r="D222" s="83" t="s">
        <v>1047</v>
      </c>
      <c r="E222" s="14" t="s">
        <v>190</v>
      </c>
      <c r="F222" s="14" t="s">
        <v>20</v>
      </c>
      <c r="G222" s="82">
        <v>9</v>
      </c>
      <c r="H222" s="87">
        <v>9</v>
      </c>
      <c r="I222" s="87">
        <v>9</v>
      </c>
      <c r="J222" s="87">
        <v>9</v>
      </c>
      <c r="K222" s="87">
        <v>9</v>
      </c>
    </row>
    <row r="223" spans="1:11" ht="63" x14ac:dyDescent="0.25">
      <c r="A223" s="248"/>
      <c r="B223" s="247"/>
      <c r="C223" s="248"/>
      <c r="D223" s="83" t="s">
        <v>1191</v>
      </c>
      <c r="E223" s="73" t="s">
        <v>24</v>
      </c>
      <c r="F223" s="14" t="s">
        <v>25</v>
      </c>
      <c r="G223" s="84">
        <v>5135.8150999999998</v>
      </c>
      <c r="H223" s="84">
        <v>3931.6490699999999</v>
      </c>
      <c r="I223" s="84">
        <v>5135.82</v>
      </c>
      <c r="J223" s="84">
        <v>5135.82</v>
      </c>
      <c r="K223" s="84">
        <v>5135.82</v>
      </c>
    </row>
    <row r="224" spans="1:11" ht="33.75" customHeight="1" x14ac:dyDescent="0.25">
      <c r="A224" s="348" t="s">
        <v>1192</v>
      </c>
      <c r="B224" s="349"/>
      <c r="C224" s="349"/>
      <c r="D224" s="350"/>
      <c r="E224" s="334" t="s">
        <v>7</v>
      </c>
      <c r="F224" s="334" t="s">
        <v>21</v>
      </c>
      <c r="G224" s="206">
        <v>327643.25004999997</v>
      </c>
      <c r="H224" s="206">
        <v>287372.16847000009</v>
      </c>
      <c r="I224" s="206">
        <v>342146.82563000004</v>
      </c>
      <c r="J224" s="206">
        <v>318073.72705999989</v>
      </c>
      <c r="K224" s="206">
        <v>341825.42590999993</v>
      </c>
    </row>
    <row r="225" spans="1:11" ht="39" customHeight="1" x14ac:dyDescent="0.25">
      <c r="A225" s="356" t="s">
        <v>124</v>
      </c>
      <c r="B225" s="357"/>
      <c r="C225" s="357"/>
      <c r="D225" s="358"/>
      <c r="E225" s="335"/>
      <c r="F225" s="335"/>
      <c r="G225" s="209">
        <v>327643.25004999997</v>
      </c>
      <c r="H225" s="209">
        <v>287763.59981000004</v>
      </c>
      <c r="I225" s="209">
        <v>342674.29618000006</v>
      </c>
      <c r="J225" s="209">
        <v>318491.19760999992</v>
      </c>
      <c r="K225" s="209">
        <v>342352.89645999996</v>
      </c>
    </row>
    <row r="226" spans="1:11" ht="15.75" customHeight="1" x14ac:dyDescent="0.25">
      <c r="A226" s="321" t="s">
        <v>134</v>
      </c>
      <c r="B226" s="322"/>
      <c r="C226" s="322"/>
      <c r="D226" s="322"/>
      <c r="E226" s="322"/>
      <c r="F226" s="322"/>
      <c r="G226" s="322"/>
      <c r="H226" s="322"/>
      <c r="I226" s="322"/>
      <c r="J226" s="322"/>
      <c r="K226" s="323"/>
    </row>
    <row r="227" spans="1:11" ht="80.25" customHeight="1" x14ac:dyDescent="0.25">
      <c r="A227" s="272" t="s">
        <v>486</v>
      </c>
      <c r="B227" s="272" t="s">
        <v>131</v>
      </c>
      <c r="C227" s="272" t="s">
        <v>132</v>
      </c>
      <c r="D227" s="60" t="s">
        <v>975</v>
      </c>
      <c r="E227" s="60" t="s">
        <v>133</v>
      </c>
      <c r="F227" s="60" t="s">
        <v>23</v>
      </c>
      <c r="G227" s="66">
        <v>990740</v>
      </c>
      <c r="H227" s="66">
        <v>771392</v>
      </c>
      <c r="I227" s="66">
        <v>1015442</v>
      </c>
      <c r="J227" s="66">
        <v>854326</v>
      </c>
      <c r="K227" s="66">
        <v>854326</v>
      </c>
    </row>
    <row r="228" spans="1:11" ht="49.5" customHeight="1" x14ac:dyDescent="0.25">
      <c r="A228" s="253"/>
      <c r="B228" s="253"/>
      <c r="C228" s="253"/>
      <c r="D228" s="60" t="s">
        <v>1193</v>
      </c>
      <c r="E228" s="60" t="s">
        <v>24</v>
      </c>
      <c r="F228" s="60" t="s">
        <v>25</v>
      </c>
      <c r="G228" s="63">
        <v>279355.3</v>
      </c>
      <c r="H228" s="63">
        <v>266798.59999999998</v>
      </c>
      <c r="I228" s="63">
        <v>378333.5</v>
      </c>
      <c r="J228" s="63">
        <v>318304.90000000002</v>
      </c>
      <c r="K228" s="63">
        <v>318304.90000000002</v>
      </c>
    </row>
    <row r="229" spans="1:11" ht="24" customHeight="1" x14ac:dyDescent="0.25">
      <c r="A229" s="265" t="s">
        <v>1194</v>
      </c>
      <c r="B229" s="266"/>
      <c r="C229" s="266"/>
      <c r="D229" s="267"/>
      <c r="E229" s="269" t="s">
        <v>7</v>
      </c>
      <c r="F229" s="269" t="s">
        <v>6</v>
      </c>
      <c r="G229" s="10">
        <f>G228</f>
        <v>279355.3</v>
      </c>
      <c r="H229" s="19">
        <f t="shared" ref="H229:K230" si="0">H228</f>
        <v>266798.59999999998</v>
      </c>
      <c r="I229" s="10">
        <f t="shared" si="0"/>
        <v>378333.5</v>
      </c>
      <c r="J229" s="10">
        <f t="shared" si="0"/>
        <v>318304.90000000002</v>
      </c>
      <c r="K229" s="10">
        <f t="shared" si="0"/>
        <v>318304.90000000002</v>
      </c>
    </row>
    <row r="230" spans="1:11" ht="42" customHeight="1" x14ac:dyDescent="0.25">
      <c r="A230" s="265" t="s">
        <v>1195</v>
      </c>
      <c r="B230" s="266"/>
      <c r="C230" s="266"/>
      <c r="D230" s="267"/>
      <c r="E230" s="270"/>
      <c r="F230" s="270"/>
      <c r="G230" s="10">
        <f>G229</f>
        <v>279355.3</v>
      </c>
      <c r="H230" s="19">
        <f t="shared" si="0"/>
        <v>266798.59999999998</v>
      </c>
      <c r="I230" s="10">
        <f t="shared" si="0"/>
        <v>378333.5</v>
      </c>
      <c r="J230" s="10">
        <f t="shared" si="0"/>
        <v>318304.90000000002</v>
      </c>
      <c r="K230" s="10">
        <f t="shared" si="0"/>
        <v>318304.90000000002</v>
      </c>
    </row>
    <row r="231" spans="1:11" x14ac:dyDescent="0.25">
      <c r="A231" s="276" t="s">
        <v>138</v>
      </c>
      <c r="B231" s="276"/>
      <c r="C231" s="276"/>
      <c r="D231" s="276"/>
      <c r="E231" s="276"/>
      <c r="F231" s="276"/>
      <c r="G231" s="276"/>
      <c r="H231" s="276"/>
      <c r="I231" s="276"/>
      <c r="J231" s="276"/>
      <c r="K231" s="277"/>
    </row>
    <row r="232" spans="1:11" ht="78.75" x14ac:dyDescent="0.25">
      <c r="A232" s="246" t="s">
        <v>487</v>
      </c>
      <c r="B232" s="246" t="s">
        <v>135</v>
      </c>
      <c r="C232" s="246" t="s">
        <v>136</v>
      </c>
      <c r="D232" s="14" t="s">
        <v>223</v>
      </c>
      <c r="E232" s="87" t="s">
        <v>137</v>
      </c>
      <c r="F232" s="14" t="s">
        <v>23</v>
      </c>
      <c r="G232" s="87">
        <v>132</v>
      </c>
      <c r="H232" s="87">
        <v>169</v>
      </c>
      <c r="I232" s="87">
        <v>98</v>
      </c>
      <c r="J232" s="87">
        <v>100</v>
      </c>
      <c r="K232" s="87">
        <v>100</v>
      </c>
    </row>
    <row r="233" spans="1:11" ht="63" x14ac:dyDescent="0.25">
      <c r="A233" s="248"/>
      <c r="B233" s="248"/>
      <c r="C233" s="248"/>
      <c r="D233" s="14" t="s">
        <v>1196</v>
      </c>
      <c r="E233" s="14" t="s">
        <v>24</v>
      </c>
      <c r="F233" s="14" t="s">
        <v>25</v>
      </c>
      <c r="G233" s="84">
        <v>4198.3</v>
      </c>
      <c r="H233" s="84">
        <v>5398.8</v>
      </c>
      <c r="I233" s="84">
        <v>5412.3</v>
      </c>
      <c r="J233" s="84">
        <v>4237.5</v>
      </c>
      <c r="K233" s="84">
        <v>5308.9</v>
      </c>
    </row>
    <row r="234" spans="1:11" ht="36.75" customHeight="1" x14ac:dyDescent="0.25">
      <c r="A234" s="336" t="s">
        <v>1197</v>
      </c>
      <c r="B234" s="337"/>
      <c r="C234" s="337"/>
      <c r="D234" s="338"/>
      <c r="E234" s="362" t="s">
        <v>7</v>
      </c>
      <c r="F234" s="362" t="s">
        <v>6</v>
      </c>
      <c r="G234" s="89">
        <v>4198.3</v>
      </c>
      <c r="H234" s="89">
        <v>5398.8</v>
      </c>
      <c r="I234" s="89">
        <v>5412.3</v>
      </c>
      <c r="J234" s="89">
        <v>4237.5</v>
      </c>
      <c r="K234" s="89">
        <v>5308.9</v>
      </c>
    </row>
    <row r="235" spans="1:11" ht="33" customHeight="1" x14ac:dyDescent="0.25">
      <c r="A235" s="336" t="s">
        <v>1198</v>
      </c>
      <c r="B235" s="337"/>
      <c r="C235" s="337"/>
      <c r="D235" s="338"/>
      <c r="E235" s="363"/>
      <c r="F235" s="363"/>
      <c r="G235" s="89">
        <v>4198.3</v>
      </c>
      <c r="H235" s="89">
        <v>5398.8</v>
      </c>
      <c r="I235" s="89">
        <v>5412.3</v>
      </c>
      <c r="J235" s="89">
        <v>4237.5</v>
      </c>
      <c r="K235" s="89">
        <v>5308.9</v>
      </c>
    </row>
    <row r="236" spans="1:11" x14ac:dyDescent="0.25">
      <c r="A236" s="276" t="s">
        <v>222</v>
      </c>
      <c r="B236" s="276"/>
      <c r="C236" s="276"/>
      <c r="D236" s="276"/>
      <c r="E236" s="276"/>
      <c r="F236" s="276"/>
      <c r="G236" s="276"/>
      <c r="H236" s="276"/>
      <c r="I236" s="276"/>
      <c r="J236" s="276"/>
      <c r="K236" s="277"/>
    </row>
    <row r="237" spans="1:11" ht="81.75" customHeight="1" x14ac:dyDescent="0.25">
      <c r="A237" s="246" t="s">
        <v>488</v>
      </c>
      <c r="B237" s="246" t="s">
        <v>139</v>
      </c>
      <c r="C237" s="246" t="s">
        <v>140</v>
      </c>
      <c r="D237" s="14" t="s">
        <v>1199</v>
      </c>
      <c r="E237" s="90" t="s">
        <v>141</v>
      </c>
      <c r="F237" s="14" t="s">
        <v>23</v>
      </c>
      <c r="G237" s="82">
        <v>9700</v>
      </c>
      <c r="H237" s="82">
        <v>6600</v>
      </c>
      <c r="I237" s="82">
        <v>8640</v>
      </c>
      <c r="J237" s="82">
        <v>8640</v>
      </c>
      <c r="K237" s="82">
        <v>8640</v>
      </c>
    </row>
    <row r="238" spans="1:11" ht="63" x14ac:dyDescent="0.25">
      <c r="A238" s="248"/>
      <c r="B238" s="247"/>
      <c r="C238" s="248"/>
      <c r="D238" s="14" t="s">
        <v>227</v>
      </c>
      <c r="E238" s="14" t="s">
        <v>24</v>
      </c>
      <c r="F238" s="14" t="s">
        <v>25</v>
      </c>
      <c r="G238" s="84">
        <v>4513.3</v>
      </c>
      <c r="H238" s="84">
        <v>4142.8</v>
      </c>
      <c r="I238" s="84">
        <v>4166.2</v>
      </c>
      <c r="J238" s="84">
        <v>3575.6</v>
      </c>
      <c r="K238" s="84">
        <v>4220</v>
      </c>
    </row>
    <row r="239" spans="1:11" ht="78.75" x14ac:dyDescent="0.25">
      <c r="A239" s="246" t="s">
        <v>489</v>
      </c>
      <c r="B239" s="247"/>
      <c r="C239" s="243" t="s">
        <v>142</v>
      </c>
      <c r="D239" s="92" t="s">
        <v>224</v>
      </c>
      <c r="E239" s="14" t="s">
        <v>143</v>
      </c>
      <c r="F239" s="14" t="s">
        <v>144</v>
      </c>
      <c r="G239" s="84">
        <v>3642.71</v>
      </c>
      <c r="H239" s="84">
        <v>3642.71</v>
      </c>
      <c r="I239" s="84">
        <v>3642.71</v>
      </c>
      <c r="J239" s="84">
        <v>3642.71</v>
      </c>
      <c r="K239" s="84">
        <v>3642.71</v>
      </c>
    </row>
    <row r="240" spans="1:11" ht="66" customHeight="1" x14ac:dyDescent="0.25">
      <c r="A240" s="247"/>
      <c r="B240" s="247"/>
      <c r="C240" s="245"/>
      <c r="D240" s="14" t="s">
        <v>227</v>
      </c>
      <c r="E240" s="38" t="s">
        <v>24</v>
      </c>
      <c r="F240" s="38" t="s">
        <v>25</v>
      </c>
      <c r="G240" s="98">
        <v>15651.4</v>
      </c>
      <c r="H240" s="98">
        <f>14028.2</f>
        <v>14028.2</v>
      </c>
      <c r="I240" s="98">
        <v>18093.900000000001</v>
      </c>
      <c r="J240" s="98">
        <v>15790.4</v>
      </c>
      <c r="K240" s="98">
        <v>17194</v>
      </c>
    </row>
    <row r="241" spans="1:11" ht="78.75" customHeight="1" x14ac:dyDescent="0.25">
      <c r="A241" s="246" t="s">
        <v>490</v>
      </c>
      <c r="B241" s="247"/>
      <c r="C241" s="246" t="s">
        <v>145</v>
      </c>
      <c r="D241" s="14" t="s">
        <v>225</v>
      </c>
      <c r="E241" s="14" t="s">
        <v>119</v>
      </c>
      <c r="F241" s="14" t="s">
        <v>23</v>
      </c>
      <c r="G241" s="93" t="s">
        <v>363</v>
      </c>
      <c r="H241" s="87">
        <v>27</v>
      </c>
      <c r="I241" s="87">
        <v>27</v>
      </c>
      <c r="J241" s="87">
        <v>27</v>
      </c>
      <c r="K241" s="87">
        <v>27</v>
      </c>
    </row>
    <row r="242" spans="1:11" ht="63" x14ac:dyDescent="0.25">
      <c r="A242" s="248"/>
      <c r="B242" s="247"/>
      <c r="C242" s="248"/>
      <c r="D242" s="14" t="s">
        <v>228</v>
      </c>
      <c r="E242" s="14" t="s">
        <v>24</v>
      </c>
      <c r="F242" s="14" t="s">
        <v>25</v>
      </c>
      <c r="G242" s="93" t="s">
        <v>363</v>
      </c>
      <c r="H242" s="98">
        <v>647</v>
      </c>
      <c r="I242" s="98">
        <v>1115</v>
      </c>
      <c r="J242" s="98">
        <v>969.9</v>
      </c>
      <c r="K242" s="98">
        <v>1072.5</v>
      </c>
    </row>
    <row r="243" spans="1:11" ht="78.75" x14ac:dyDescent="0.25">
      <c r="A243" s="246" t="s">
        <v>491</v>
      </c>
      <c r="B243" s="247"/>
      <c r="C243" s="243" t="s">
        <v>146</v>
      </c>
      <c r="D243" s="94" t="s">
        <v>275</v>
      </c>
      <c r="E243" s="95" t="s">
        <v>147</v>
      </c>
      <c r="F243" s="95" t="s">
        <v>23</v>
      </c>
      <c r="G243" s="82">
        <v>3600</v>
      </c>
      <c r="H243" s="82">
        <v>3000</v>
      </c>
      <c r="I243" s="100">
        <v>2500</v>
      </c>
      <c r="J243" s="100">
        <v>2500</v>
      </c>
      <c r="K243" s="100">
        <v>2500</v>
      </c>
    </row>
    <row r="244" spans="1:11" ht="63" x14ac:dyDescent="0.25">
      <c r="A244" s="248"/>
      <c r="B244" s="247"/>
      <c r="C244" s="244"/>
      <c r="D244" s="95" t="s">
        <v>229</v>
      </c>
      <c r="E244" s="95" t="s">
        <v>24</v>
      </c>
      <c r="F244" s="95" t="s">
        <v>25</v>
      </c>
      <c r="G244" s="98">
        <v>7419</v>
      </c>
      <c r="H244" s="98">
        <v>6757.8</v>
      </c>
      <c r="I244" s="98">
        <v>8445.7000000000007</v>
      </c>
      <c r="J244" s="98">
        <v>7529.9</v>
      </c>
      <c r="K244" s="98">
        <v>8309.5</v>
      </c>
    </row>
    <row r="245" spans="1:11" ht="78.75" x14ac:dyDescent="0.25">
      <c r="A245" s="246" t="s">
        <v>492</v>
      </c>
      <c r="B245" s="247"/>
      <c r="C245" s="246" t="s">
        <v>146</v>
      </c>
      <c r="D245" s="96" t="s">
        <v>226</v>
      </c>
      <c r="E245" s="95" t="s">
        <v>148</v>
      </c>
      <c r="F245" s="95" t="s">
        <v>149</v>
      </c>
      <c r="G245" s="82">
        <v>2500</v>
      </c>
      <c r="H245" s="82">
        <v>2100</v>
      </c>
      <c r="I245" s="82">
        <v>1900</v>
      </c>
      <c r="J245" s="82">
        <v>1900</v>
      </c>
      <c r="K245" s="82">
        <v>1900</v>
      </c>
    </row>
    <row r="246" spans="1:11" ht="63" x14ac:dyDescent="0.25">
      <c r="A246" s="248"/>
      <c r="B246" s="248"/>
      <c r="C246" s="248"/>
      <c r="D246" s="14" t="s">
        <v>230</v>
      </c>
      <c r="E246" s="14" t="s">
        <v>24</v>
      </c>
      <c r="F246" s="14" t="s">
        <v>25</v>
      </c>
      <c r="G246" s="98">
        <v>7471.2</v>
      </c>
      <c r="H246" s="98">
        <v>6908.9</v>
      </c>
      <c r="I246" s="98">
        <v>7977.6</v>
      </c>
      <c r="J246" s="98">
        <v>6758.2</v>
      </c>
      <c r="K246" s="98">
        <v>7472.9</v>
      </c>
    </row>
    <row r="247" spans="1:11" ht="63" customHeight="1" x14ac:dyDescent="0.25">
      <c r="A247" s="336" t="s">
        <v>1200</v>
      </c>
      <c r="B247" s="337"/>
      <c r="C247" s="337"/>
      <c r="D247" s="338"/>
      <c r="E247" s="88" t="s">
        <v>7</v>
      </c>
      <c r="F247" s="88" t="s">
        <v>6</v>
      </c>
      <c r="G247" s="101">
        <v>35054.9</v>
      </c>
      <c r="H247" s="101">
        <v>32484.699999999997</v>
      </c>
      <c r="I247" s="101">
        <v>39798.400000000001</v>
      </c>
      <c r="J247" s="101">
        <v>34624</v>
      </c>
      <c r="K247" s="101">
        <v>38268.9</v>
      </c>
    </row>
    <row r="248" spans="1:11" ht="78.75" x14ac:dyDescent="0.25">
      <c r="A248" s="246" t="s">
        <v>493</v>
      </c>
      <c r="B248" s="246" t="s">
        <v>150</v>
      </c>
      <c r="C248" s="246" t="s">
        <v>19</v>
      </c>
      <c r="D248" s="96" t="s">
        <v>232</v>
      </c>
      <c r="E248" s="14" t="s">
        <v>151</v>
      </c>
      <c r="F248" s="14" t="s">
        <v>152</v>
      </c>
      <c r="G248" s="82">
        <v>48484</v>
      </c>
      <c r="H248" s="82">
        <v>48480</v>
      </c>
      <c r="I248" s="82">
        <v>48480</v>
      </c>
      <c r="J248" s="82">
        <v>48480</v>
      </c>
      <c r="K248" s="82">
        <v>48480</v>
      </c>
    </row>
    <row r="249" spans="1:11" ht="63" x14ac:dyDescent="0.25">
      <c r="A249" s="248"/>
      <c r="B249" s="247"/>
      <c r="C249" s="248"/>
      <c r="D249" s="83" t="s">
        <v>231</v>
      </c>
      <c r="E249" s="14" t="s">
        <v>24</v>
      </c>
      <c r="F249" s="14" t="s">
        <v>25</v>
      </c>
      <c r="G249" s="84">
        <v>4392</v>
      </c>
      <c r="H249" s="84">
        <v>7685.3</v>
      </c>
      <c r="I249" s="84">
        <v>4427</v>
      </c>
      <c r="J249" s="84">
        <v>3399</v>
      </c>
      <c r="K249" s="84">
        <v>4260</v>
      </c>
    </row>
    <row r="250" spans="1:11" ht="78.75" customHeight="1" x14ac:dyDescent="0.25">
      <c r="A250" s="246" t="s">
        <v>494</v>
      </c>
      <c r="B250" s="247"/>
      <c r="C250" s="246" t="s">
        <v>153</v>
      </c>
      <c r="D250" s="96" t="s">
        <v>233</v>
      </c>
      <c r="E250" s="14" t="s">
        <v>151</v>
      </c>
      <c r="F250" s="14" t="s">
        <v>152</v>
      </c>
      <c r="G250" s="82">
        <v>8568</v>
      </c>
      <c r="H250" s="82">
        <v>8560</v>
      </c>
      <c r="I250" s="82">
        <v>8560</v>
      </c>
      <c r="J250" s="82">
        <v>8560</v>
      </c>
      <c r="K250" s="82">
        <v>8560</v>
      </c>
    </row>
    <row r="251" spans="1:11" ht="63" x14ac:dyDescent="0.25">
      <c r="A251" s="248"/>
      <c r="B251" s="247"/>
      <c r="C251" s="248"/>
      <c r="D251" s="83" t="s">
        <v>231</v>
      </c>
      <c r="E251" s="14" t="s">
        <v>24</v>
      </c>
      <c r="F251" s="14" t="s">
        <v>25</v>
      </c>
      <c r="G251" s="84">
        <v>2196</v>
      </c>
      <c r="H251" s="84">
        <v>1357</v>
      </c>
      <c r="I251" s="84">
        <v>2214</v>
      </c>
      <c r="J251" s="84">
        <v>1700</v>
      </c>
      <c r="K251" s="84">
        <v>2130</v>
      </c>
    </row>
    <row r="252" spans="1:11" ht="78.75" x14ac:dyDescent="0.25">
      <c r="A252" s="246" t="s">
        <v>495</v>
      </c>
      <c r="B252" s="247"/>
      <c r="C252" s="246" t="s">
        <v>154</v>
      </c>
      <c r="D252" s="94" t="s">
        <v>234</v>
      </c>
      <c r="E252" s="14" t="s">
        <v>116</v>
      </c>
      <c r="F252" s="14" t="s">
        <v>23</v>
      </c>
      <c r="G252" s="102">
        <v>100</v>
      </c>
      <c r="H252" s="87">
        <v>100</v>
      </c>
      <c r="I252" s="87">
        <v>100</v>
      </c>
      <c r="J252" s="87">
        <v>100</v>
      </c>
      <c r="K252" s="87">
        <v>100</v>
      </c>
    </row>
    <row r="253" spans="1:11" ht="63" x14ac:dyDescent="0.25">
      <c r="A253" s="248"/>
      <c r="B253" s="247"/>
      <c r="C253" s="248"/>
      <c r="D253" s="103" t="s">
        <v>231</v>
      </c>
      <c r="E253" s="14" t="s">
        <v>24</v>
      </c>
      <c r="F253" s="14" t="s">
        <v>25</v>
      </c>
      <c r="G253" s="84">
        <v>1464</v>
      </c>
      <c r="H253" s="84">
        <v>481.8</v>
      </c>
      <c r="I253" s="84">
        <v>1476</v>
      </c>
      <c r="J253" s="84">
        <v>1133</v>
      </c>
      <c r="K253" s="84">
        <v>1420</v>
      </c>
    </row>
    <row r="254" spans="1:11" ht="78.75" x14ac:dyDescent="0.25">
      <c r="A254" s="246" t="s">
        <v>496</v>
      </c>
      <c r="B254" s="247"/>
      <c r="C254" s="246" t="s">
        <v>155</v>
      </c>
      <c r="D254" s="94" t="s">
        <v>235</v>
      </c>
      <c r="E254" s="14" t="s">
        <v>116</v>
      </c>
      <c r="F254" s="14" t="s">
        <v>23</v>
      </c>
      <c r="G254" s="102">
        <v>9</v>
      </c>
      <c r="H254" s="87">
        <v>8</v>
      </c>
      <c r="I254" s="87">
        <v>10</v>
      </c>
      <c r="J254" s="87">
        <v>8</v>
      </c>
      <c r="K254" s="87">
        <v>9</v>
      </c>
    </row>
    <row r="255" spans="1:11" ht="63" x14ac:dyDescent="0.25">
      <c r="A255" s="248"/>
      <c r="B255" s="247"/>
      <c r="C255" s="248"/>
      <c r="D255" s="103" t="s">
        <v>231</v>
      </c>
      <c r="E255" s="14" t="s">
        <v>24</v>
      </c>
      <c r="F255" s="14" t="s">
        <v>25</v>
      </c>
      <c r="G255" s="84">
        <v>1464</v>
      </c>
      <c r="H255" s="84">
        <v>481.8</v>
      </c>
      <c r="I255" s="84">
        <v>1476</v>
      </c>
      <c r="J255" s="84">
        <v>1133</v>
      </c>
      <c r="K255" s="84">
        <v>1420</v>
      </c>
    </row>
    <row r="256" spans="1:11" ht="78.75" x14ac:dyDescent="0.25">
      <c r="A256" s="246" t="s">
        <v>497</v>
      </c>
      <c r="B256" s="247"/>
      <c r="C256" s="246" t="s">
        <v>156</v>
      </c>
      <c r="D256" s="94" t="s">
        <v>236</v>
      </c>
      <c r="E256" s="14" t="s">
        <v>116</v>
      </c>
      <c r="F256" s="14" t="s">
        <v>23</v>
      </c>
      <c r="G256" s="102">
        <v>800</v>
      </c>
      <c r="H256" s="87">
        <v>800</v>
      </c>
      <c r="I256" s="87">
        <v>800</v>
      </c>
      <c r="J256" s="87">
        <v>800</v>
      </c>
      <c r="K256" s="87">
        <v>800</v>
      </c>
    </row>
    <row r="257" spans="1:11" ht="63" x14ac:dyDescent="0.25">
      <c r="A257" s="248"/>
      <c r="B257" s="247"/>
      <c r="C257" s="248"/>
      <c r="D257" s="83" t="s">
        <v>231</v>
      </c>
      <c r="E257" s="14" t="s">
        <v>24</v>
      </c>
      <c r="F257" s="14" t="s">
        <v>25</v>
      </c>
      <c r="G257" s="84">
        <v>2196</v>
      </c>
      <c r="H257" s="84">
        <v>481.8</v>
      </c>
      <c r="I257" s="84">
        <v>2213</v>
      </c>
      <c r="J257" s="84">
        <v>1700</v>
      </c>
      <c r="K257" s="84">
        <v>2130</v>
      </c>
    </row>
    <row r="258" spans="1:11" ht="78.75" customHeight="1" x14ac:dyDescent="0.25">
      <c r="A258" s="246" t="s">
        <v>498</v>
      </c>
      <c r="B258" s="247"/>
      <c r="C258" s="246" t="s">
        <v>157</v>
      </c>
      <c r="D258" s="96" t="s">
        <v>237</v>
      </c>
      <c r="E258" s="14" t="s">
        <v>151</v>
      </c>
      <c r="F258" s="14" t="s">
        <v>152</v>
      </c>
      <c r="G258" s="82">
        <v>4500</v>
      </c>
      <c r="H258" s="82">
        <v>3750</v>
      </c>
      <c r="I258" s="82">
        <v>3750</v>
      </c>
      <c r="J258" s="82">
        <v>3750</v>
      </c>
      <c r="K258" s="82">
        <v>3750</v>
      </c>
    </row>
    <row r="259" spans="1:11" ht="63" x14ac:dyDescent="0.25">
      <c r="A259" s="248"/>
      <c r="B259" s="247"/>
      <c r="C259" s="248"/>
      <c r="D259" s="83" t="s">
        <v>231</v>
      </c>
      <c r="E259" s="14" t="s">
        <v>24</v>
      </c>
      <c r="F259" s="14" t="s">
        <v>25</v>
      </c>
      <c r="G259" s="91">
        <v>732</v>
      </c>
      <c r="H259" s="91">
        <v>594.5</v>
      </c>
      <c r="I259" s="91">
        <v>738</v>
      </c>
      <c r="J259" s="91">
        <v>566</v>
      </c>
      <c r="K259" s="91">
        <v>710</v>
      </c>
    </row>
    <row r="260" spans="1:11" ht="78.75" x14ac:dyDescent="0.25">
      <c r="A260" s="246" t="s">
        <v>499</v>
      </c>
      <c r="B260" s="247"/>
      <c r="C260" s="246" t="s">
        <v>158</v>
      </c>
      <c r="D260" s="94" t="s">
        <v>238</v>
      </c>
      <c r="E260" s="95" t="s">
        <v>159</v>
      </c>
      <c r="F260" s="14" t="s">
        <v>240</v>
      </c>
      <c r="G260" s="102">
        <v>100</v>
      </c>
      <c r="H260" s="102">
        <v>100</v>
      </c>
      <c r="I260" s="102">
        <v>100</v>
      </c>
      <c r="J260" s="102">
        <v>100</v>
      </c>
      <c r="K260" s="102">
        <v>100</v>
      </c>
    </row>
    <row r="261" spans="1:11" ht="63" x14ac:dyDescent="0.25">
      <c r="A261" s="248"/>
      <c r="B261" s="247"/>
      <c r="C261" s="248"/>
      <c r="D261" s="103" t="s">
        <v>231</v>
      </c>
      <c r="E261" s="95" t="s">
        <v>24</v>
      </c>
      <c r="F261" s="14" t="s">
        <v>25</v>
      </c>
      <c r="G261" s="91">
        <v>732</v>
      </c>
      <c r="H261" s="91">
        <v>481.8</v>
      </c>
      <c r="I261" s="91">
        <v>738</v>
      </c>
      <c r="J261" s="91">
        <v>566</v>
      </c>
      <c r="K261" s="91">
        <v>710</v>
      </c>
    </row>
    <row r="262" spans="1:11" ht="78.75" x14ac:dyDescent="0.25">
      <c r="A262" s="246" t="s">
        <v>500</v>
      </c>
      <c r="B262" s="247"/>
      <c r="C262" s="246" t="s">
        <v>160</v>
      </c>
      <c r="D262" s="94" t="s">
        <v>239</v>
      </c>
      <c r="E262" s="95" t="s">
        <v>159</v>
      </c>
      <c r="F262" s="14" t="s">
        <v>240</v>
      </c>
      <c r="G262" s="102">
        <v>770</v>
      </c>
      <c r="H262" s="102">
        <v>770</v>
      </c>
      <c r="I262" s="102">
        <v>770</v>
      </c>
      <c r="J262" s="102">
        <v>770</v>
      </c>
      <c r="K262" s="102">
        <v>770</v>
      </c>
    </row>
    <row r="263" spans="1:11" ht="64.5" customHeight="1" x14ac:dyDescent="0.25">
      <c r="A263" s="248"/>
      <c r="B263" s="248"/>
      <c r="C263" s="248"/>
      <c r="D263" s="83" t="s">
        <v>231</v>
      </c>
      <c r="E263" s="14" t="s">
        <v>24</v>
      </c>
      <c r="F263" s="14" t="s">
        <v>25</v>
      </c>
      <c r="G263" s="84">
        <v>1464.7</v>
      </c>
      <c r="H263" s="84">
        <v>481.9</v>
      </c>
      <c r="I263" s="84">
        <v>1475.9</v>
      </c>
      <c r="J263" s="84">
        <v>1134.2</v>
      </c>
      <c r="K263" s="84">
        <v>1416.1</v>
      </c>
    </row>
    <row r="264" spans="1:11" ht="63" customHeight="1" x14ac:dyDescent="0.25">
      <c r="A264" s="336" t="s">
        <v>1201</v>
      </c>
      <c r="B264" s="337"/>
      <c r="C264" s="337"/>
      <c r="D264" s="338"/>
      <c r="E264" s="6" t="s">
        <v>7</v>
      </c>
      <c r="F264" s="88" t="s">
        <v>6</v>
      </c>
      <c r="G264" s="89">
        <v>14640.7</v>
      </c>
      <c r="H264" s="89">
        <v>12045.899999999996</v>
      </c>
      <c r="I264" s="89">
        <v>14757.9</v>
      </c>
      <c r="J264" s="89">
        <v>11331.2</v>
      </c>
      <c r="K264" s="89">
        <v>14196.1</v>
      </c>
    </row>
    <row r="265" spans="1:11" ht="78.75" x14ac:dyDescent="0.25">
      <c r="A265" s="246" t="s">
        <v>501</v>
      </c>
      <c r="B265" s="246" t="s">
        <v>161</v>
      </c>
      <c r="C265" s="284" t="s">
        <v>162</v>
      </c>
      <c r="D265" s="90" t="s">
        <v>241</v>
      </c>
      <c r="E265" s="90" t="s">
        <v>163</v>
      </c>
      <c r="F265" s="14" t="s">
        <v>23</v>
      </c>
      <c r="G265" s="100">
        <v>34700</v>
      </c>
      <c r="H265" s="82">
        <v>34700</v>
      </c>
      <c r="I265" s="82">
        <v>34700</v>
      </c>
      <c r="J265" s="82">
        <v>34700</v>
      </c>
      <c r="K265" s="82">
        <v>34700</v>
      </c>
    </row>
    <row r="266" spans="1:11" ht="63" x14ac:dyDescent="0.25">
      <c r="A266" s="248"/>
      <c r="B266" s="247"/>
      <c r="C266" s="285"/>
      <c r="D266" s="14" t="s">
        <v>257</v>
      </c>
      <c r="E266" s="14" t="s">
        <v>24</v>
      </c>
      <c r="F266" s="14" t="s">
        <v>25</v>
      </c>
      <c r="G266" s="84">
        <v>10794.12</v>
      </c>
      <c r="H266" s="84">
        <v>9882.84</v>
      </c>
      <c r="I266" s="84">
        <v>9316.2000000000007</v>
      </c>
      <c r="J266" s="84">
        <v>7005.9</v>
      </c>
      <c r="K266" s="84">
        <v>8958.1</v>
      </c>
    </row>
    <row r="267" spans="1:11" ht="78.75" x14ac:dyDescent="0.25">
      <c r="A267" s="246" t="s">
        <v>502</v>
      </c>
      <c r="B267" s="247"/>
      <c r="C267" s="284" t="s">
        <v>164</v>
      </c>
      <c r="D267" s="90" t="s">
        <v>242</v>
      </c>
      <c r="E267" s="14" t="s">
        <v>165</v>
      </c>
      <c r="F267" s="14" t="s">
        <v>23</v>
      </c>
      <c r="G267" s="104">
        <v>100</v>
      </c>
      <c r="H267" s="102">
        <v>100</v>
      </c>
      <c r="I267" s="102">
        <v>100</v>
      </c>
      <c r="J267" s="102" t="s">
        <v>41</v>
      </c>
      <c r="K267" s="102" t="s">
        <v>41</v>
      </c>
    </row>
    <row r="268" spans="1:11" ht="63" x14ac:dyDescent="0.25">
      <c r="A268" s="248"/>
      <c r="B268" s="247"/>
      <c r="C268" s="285"/>
      <c r="D268" s="14" t="s">
        <v>257</v>
      </c>
      <c r="E268" s="14" t="s">
        <v>24</v>
      </c>
      <c r="F268" s="14" t="s">
        <v>25</v>
      </c>
      <c r="G268" s="105">
        <v>85.153000000000006</v>
      </c>
      <c r="H268" s="91">
        <v>78.319999999999993</v>
      </c>
      <c r="I268" s="91">
        <v>84.3</v>
      </c>
      <c r="J268" s="91">
        <v>83.5</v>
      </c>
      <c r="K268" s="91">
        <v>79.3</v>
      </c>
    </row>
    <row r="269" spans="1:11" ht="78.75" x14ac:dyDescent="0.25">
      <c r="A269" s="246" t="s">
        <v>503</v>
      </c>
      <c r="B269" s="247"/>
      <c r="C269" s="284" t="s">
        <v>166</v>
      </c>
      <c r="D269" s="90" t="s">
        <v>243</v>
      </c>
      <c r="E269" s="14" t="s">
        <v>167</v>
      </c>
      <c r="F269" s="14" t="s">
        <v>23</v>
      </c>
      <c r="G269" s="100">
        <v>3000</v>
      </c>
      <c r="H269" s="82">
        <v>3000</v>
      </c>
      <c r="I269" s="82">
        <v>3000</v>
      </c>
      <c r="J269" s="82">
        <v>3000</v>
      </c>
      <c r="K269" s="82">
        <v>3000</v>
      </c>
    </row>
    <row r="270" spans="1:11" ht="63" x14ac:dyDescent="0.25">
      <c r="A270" s="248"/>
      <c r="B270" s="247"/>
      <c r="C270" s="285"/>
      <c r="D270" s="14" t="s">
        <v>257</v>
      </c>
      <c r="E270" s="14" t="s">
        <v>24</v>
      </c>
      <c r="F270" s="14" t="s">
        <v>25</v>
      </c>
      <c r="G270" s="107">
        <v>1783.86</v>
      </c>
      <c r="H270" s="84">
        <v>1228.1400000000001</v>
      </c>
      <c r="I270" s="84">
        <v>1356</v>
      </c>
      <c r="J270" s="84">
        <v>1193.0999999999999</v>
      </c>
      <c r="K270" s="84">
        <v>1310.3</v>
      </c>
    </row>
    <row r="271" spans="1:11" ht="78.75" customHeight="1" x14ac:dyDescent="0.25">
      <c r="A271" s="246" t="s">
        <v>504</v>
      </c>
      <c r="B271" s="247"/>
      <c r="C271" s="243" t="s">
        <v>168</v>
      </c>
      <c r="D271" s="14" t="s">
        <v>244</v>
      </c>
      <c r="E271" s="38" t="s">
        <v>169</v>
      </c>
      <c r="F271" s="14" t="s">
        <v>23</v>
      </c>
      <c r="G271" s="97">
        <v>2</v>
      </c>
      <c r="H271" s="87">
        <v>2</v>
      </c>
      <c r="I271" s="87">
        <v>2</v>
      </c>
      <c r="J271" s="87">
        <v>2</v>
      </c>
      <c r="K271" s="87">
        <v>2</v>
      </c>
    </row>
    <row r="272" spans="1:11" ht="64.5" customHeight="1" x14ac:dyDescent="0.25">
      <c r="A272" s="248"/>
      <c r="B272" s="247"/>
      <c r="C272" s="244"/>
      <c r="D272" s="14" t="s">
        <v>258</v>
      </c>
      <c r="E272" s="14" t="s">
        <v>24</v>
      </c>
      <c r="F272" s="14" t="s">
        <v>25</v>
      </c>
      <c r="G272" s="97">
        <v>405.4</v>
      </c>
      <c r="H272" s="91">
        <v>469.62</v>
      </c>
      <c r="I272" s="91">
        <v>404</v>
      </c>
      <c r="J272" s="91">
        <v>404</v>
      </c>
      <c r="K272" s="91">
        <v>404</v>
      </c>
    </row>
    <row r="273" spans="1:11" ht="78.75" x14ac:dyDescent="0.25">
      <c r="A273" s="246" t="s">
        <v>505</v>
      </c>
      <c r="B273" s="247"/>
      <c r="C273" s="243" t="s">
        <v>170</v>
      </c>
      <c r="D273" s="14" t="s">
        <v>245</v>
      </c>
      <c r="E273" s="14" t="s">
        <v>171</v>
      </c>
      <c r="F273" s="14" t="s">
        <v>23</v>
      </c>
      <c r="G273" s="102">
        <v>4</v>
      </c>
      <c r="H273" s="87">
        <v>4</v>
      </c>
      <c r="I273" s="87">
        <v>4</v>
      </c>
      <c r="J273" s="87">
        <v>4</v>
      </c>
      <c r="K273" s="87">
        <v>4</v>
      </c>
    </row>
    <row r="274" spans="1:11" ht="63" x14ac:dyDescent="0.25">
      <c r="A274" s="248"/>
      <c r="B274" s="247"/>
      <c r="C274" s="244"/>
      <c r="D274" s="14" t="s">
        <v>258</v>
      </c>
      <c r="E274" s="14" t="s">
        <v>24</v>
      </c>
      <c r="F274" s="14" t="s">
        <v>25</v>
      </c>
      <c r="G274" s="91">
        <v>591.20000000000005</v>
      </c>
      <c r="H274" s="91">
        <v>399.44</v>
      </c>
      <c r="I274" s="91">
        <v>399.44</v>
      </c>
      <c r="J274" s="91">
        <v>399.44</v>
      </c>
      <c r="K274" s="91">
        <v>399.44</v>
      </c>
    </row>
    <row r="275" spans="1:11" ht="78.75" x14ac:dyDescent="0.25">
      <c r="A275" s="246" t="s">
        <v>506</v>
      </c>
      <c r="B275" s="247"/>
      <c r="C275" s="246" t="s">
        <v>172</v>
      </c>
      <c r="D275" s="14" t="s">
        <v>246</v>
      </c>
      <c r="E275" s="14" t="s">
        <v>116</v>
      </c>
      <c r="F275" s="14" t="s">
        <v>23</v>
      </c>
      <c r="G275" s="102">
        <v>12</v>
      </c>
      <c r="H275" s="87">
        <v>12</v>
      </c>
      <c r="I275" s="87">
        <v>12</v>
      </c>
      <c r="J275" s="87">
        <v>12</v>
      </c>
      <c r="K275" s="87">
        <v>12</v>
      </c>
    </row>
    <row r="276" spans="1:11" ht="63" x14ac:dyDescent="0.25">
      <c r="A276" s="248"/>
      <c r="B276" s="247"/>
      <c r="C276" s="248"/>
      <c r="D276" s="14" t="s">
        <v>258</v>
      </c>
      <c r="E276" s="14" t="s">
        <v>24</v>
      </c>
      <c r="F276" s="14" t="s">
        <v>25</v>
      </c>
      <c r="G276" s="98">
        <v>3851.5</v>
      </c>
      <c r="H276" s="84">
        <v>3278.41</v>
      </c>
      <c r="I276" s="84">
        <v>3502.73</v>
      </c>
      <c r="J276" s="84">
        <v>2672.54</v>
      </c>
      <c r="K276" s="84">
        <v>3409.23</v>
      </c>
    </row>
    <row r="277" spans="1:11" ht="78.75" x14ac:dyDescent="0.25">
      <c r="A277" s="246" t="s">
        <v>507</v>
      </c>
      <c r="B277" s="247"/>
      <c r="C277" s="246" t="s">
        <v>164</v>
      </c>
      <c r="D277" s="14" t="s">
        <v>247</v>
      </c>
      <c r="E277" s="38" t="s">
        <v>165</v>
      </c>
      <c r="F277" s="14" t="s">
        <v>23</v>
      </c>
      <c r="G277" s="106">
        <v>34</v>
      </c>
      <c r="H277" s="87">
        <v>34</v>
      </c>
      <c r="I277" s="87">
        <v>34</v>
      </c>
      <c r="J277" s="87">
        <v>34</v>
      </c>
      <c r="K277" s="87">
        <v>34</v>
      </c>
    </row>
    <row r="278" spans="1:11" ht="63" x14ac:dyDescent="0.25">
      <c r="A278" s="248"/>
      <c r="B278" s="247"/>
      <c r="C278" s="248"/>
      <c r="D278" s="14" t="s">
        <v>258</v>
      </c>
      <c r="E278" s="14" t="s">
        <v>24</v>
      </c>
      <c r="F278" s="14" t="s">
        <v>25</v>
      </c>
      <c r="G278" s="98">
        <v>3153.4</v>
      </c>
      <c r="H278" s="84">
        <v>3216.03</v>
      </c>
      <c r="I278" s="84">
        <v>3416.03</v>
      </c>
      <c r="J278" s="84">
        <v>2470.2199999999998</v>
      </c>
      <c r="K278" s="84">
        <v>3216.03</v>
      </c>
    </row>
    <row r="279" spans="1:11" ht="78.75" x14ac:dyDescent="0.25">
      <c r="A279" s="246" t="s">
        <v>508</v>
      </c>
      <c r="B279" s="247"/>
      <c r="C279" s="246" t="s">
        <v>173</v>
      </c>
      <c r="D279" s="14" t="s">
        <v>248</v>
      </c>
      <c r="E279" s="95" t="s">
        <v>33</v>
      </c>
      <c r="F279" s="95" t="s">
        <v>20</v>
      </c>
      <c r="G279" s="82">
        <v>7500</v>
      </c>
      <c r="H279" s="82">
        <v>7500</v>
      </c>
      <c r="I279" s="82">
        <v>7526</v>
      </c>
      <c r="J279" s="82">
        <v>5795.33</v>
      </c>
      <c r="K279" s="82">
        <v>7240</v>
      </c>
    </row>
    <row r="280" spans="1:11" ht="63" x14ac:dyDescent="0.25">
      <c r="A280" s="248"/>
      <c r="B280" s="247"/>
      <c r="C280" s="248"/>
      <c r="D280" s="14" t="s">
        <v>259</v>
      </c>
      <c r="E280" s="14" t="s">
        <v>24</v>
      </c>
      <c r="F280" s="14" t="s">
        <v>25</v>
      </c>
      <c r="G280" s="98">
        <v>8240.66</v>
      </c>
      <c r="H280" s="98">
        <v>7289.29</v>
      </c>
      <c r="I280" s="98">
        <v>7303.77</v>
      </c>
      <c r="J280" s="98">
        <v>6488.98</v>
      </c>
      <c r="K280" s="98">
        <v>7111.71</v>
      </c>
    </row>
    <row r="281" spans="1:11" ht="78.75" customHeight="1" x14ac:dyDescent="0.25">
      <c r="A281" s="246" t="s">
        <v>509</v>
      </c>
      <c r="B281" s="247"/>
      <c r="C281" s="246" t="s">
        <v>174</v>
      </c>
      <c r="D281" s="14" t="s">
        <v>249</v>
      </c>
      <c r="E281" s="14" t="s">
        <v>175</v>
      </c>
      <c r="F281" s="14" t="s">
        <v>23</v>
      </c>
      <c r="G281" s="82">
        <v>2193</v>
      </c>
      <c r="H281" s="82">
        <v>2193</v>
      </c>
      <c r="I281" s="82">
        <v>2201</v>
      </c>
      <c r="J281" s="82">
        <v>1695</v>
      </c>
      <c r="K281" s="82">
        <v>2117</v>
      </c>
    </row>
    <row r="282" spans="1:11" ht="63" x14ac:dyDescent="0.25">
      <c r="A282" s="248"/>
      <c r="B282" s="247"/>
      <c r="C282" s="248"/>
      <c r="D282" s="14" t="s">
        <v>259</v>
      </c>
      <c r="E282" s="14" t="s">
        <v>24</v>
      </c>
      <c r="F282" s="14" t="s">
        <v>25</v>
      </c>
      <c r="G282" s="84">
        <v>3215.41</v>
      </c>
      <c r="H282" s="84">
        <v>3064.01</v>
      </c>
      <c r="I282" s="84">
        <v>3082.94</v>
      </c>
      <c r="J282" s="84">
        <v>1548.37</v>
      </c>
      <c r="K282" s="84">
        <v>2884.59</v>
      </c>
    </row>
    <row r="283" spans="1:11" ht="78.75" x14ac:dyDescent="0.25">
      <c r="A283" s="246" t="s">
        <v>510</v>
      </c>
      <c r="B283" s="247"/>
      <c r="C283" s="246" t="s">
        <v>176</v>
      </c>
      <c r="D283" s="14" t="s">
        <v>250</v>
      </c>
      <c r="E283" s="14" t="s">
        <v>177</v>
      </c>
      <c r="F283" s="14" t="s">
        <v>23</v>
      </c>
      <c r="G283" s="102">
        <v>18</v>
      </c>
      <c r="H283" s="87">
        <v>18</v>
      </c>
      <c r="I283" s="102">
        <v>18.059999999999999</v>
      </c>
      <c r="J283" s="102">
        <v>13.9</v>
      </c>
      <c r="K283" s="102">
        <v>17</v>
      </c>
    </row>
    <row r="284" spans="1:11" ht="63" x14ac:dyDescent="0.25">
      <c r="A284" s="248"/>
      <c r="B284" s="247"/>
      <c r="C284" s="248"/>
      <c r="D284" s="14" t="s">
        <v>259</v>
      </c>
      <c r="E284" s="14" t="s">
        <v>24</v>
      </c>
      <c r="F284" s="14" t="s">
        <v>25</v>
      </c>
      <c r="G284" s="91">
        <v>248.13</v>
      </c>
      <c r="H284" s="91">
        <v>202.01</v>
      </c>
      <c r="I284" s="91">
        <v>205.79</v>
      </c>
      <c r="J284" s="91">
        <v>118.85</v>
      </c>
      <c r="K284" s="91">
        <v>193.7</v>
      </c>
    </row>
    <row r="285" spans="1:11" ht="78.75" x14ac:dyDescent="0.25">
      <c r="A285" s="246" t="s">
        <v>511</v>
      </c>
      <c r="B285" s="247"/>
      <c r="C285" s="246" t="s">
        <v>178</v>
      </c>
      <c r="D285" s="14" t="s">
        <v>251</v>
      </c>
      <c r="E285" s="14" t="s">
        <v>179</v>
      </c>
      <c r="F285" s="14" t="s">
        <v>20</v>
      </c>
      <c r="G285" s="102">
        <v>200</v>
      </c>
      <c r="H285" s="87">
        <v>1800</v>
      </c>
      <c r="I285" s="87">
        <v>1800</v>
      </c>
      <c r="J285" s="87">
        <v>1800</v>
      </c>
      <c r="K285" s="87">
        <v>1800</v>
      </c>
    </row>
    <row r="286" spans="1:11" ht="63" x14ac:dyDescent="0.25">
      <c r="A286" s="248"/>
      <c r="B286" s="247"/>
      <c r="C286" s="248"/>
      <c r="D286" s="14" t="s">
        <v>260</v>
      </c>
      <c r="E286" s="14" t="s">
        <v>24</v>
      </c>
      <c r="F286" s="14" t="s">
        <v>25</v>
      </c>
      <c r="G286" s="84">
        <v>113.45</v>
      </c>
      <c r="H286" s="84">
        <v>2162.5</v>
      </c>
      <c r="I286" s="84">
        <v>2050.3000000000002</v>
      </c>
      <c r="J286" s="84">
        <v>1578.8</v>
      </c>
      <c r="K286" s="84">
        <v>1972.4</v>
      </c>
    </row>
    <row r="287" spans="1:11" ht="78.75" x14ac:dyDescent="0.25">
      <c r="A287" s="246" t="s">
        <v>512</v>
      </c>
      <c r="B287" s="247"/>
      <c r="C287" s="246" t="s">
        <v>180</v>
      </c>
      <c r="D287" s="14" t="s">
        <v>252</v>
      </c>
      <c r="E287" s="14" t="s">
        <v>179</v>
      </c>
      <c r="F287" s="14" t="s">
        <v>20</v>
      </c>
      <c r="G287" s="102">
        <v>420</v>
      </c>
      <c r="H287" s="87">
        <v>1000</v>
      </c>
      <c r="I287" s="102">
        <v>1000</v>
      </c>
      <c r="J287" s="102">
        <v>1000</v>
      </c>
      <c r="K287" s="102">
        <v>1000</v>
      </c>
    </row>
    <row r="288" spans="1:11" ht="63" x14ac:dyDescent="0.25">
      <c r="A288" s="248"/>
      <c r="B288" s="247"/>
      <c r="C288" s="248"/>
      <c r="D288" s="14" t="s">
        <v>260</v>
      </c>
      <c r="E288" s="14" t="s">
        <v>24</v>
      </c>
      <c r="F288" s="14" t="s">
        <v>25</v>
      </c>
      <c r="G288" s="84">
        <v>366.52</v>
      </c>
      <c r="H288" s="84">
        <v>1731</v>
      </c>
      <c r="I288" s="84">
        <v>1640.98</v>
      </c>
      <c r="J288" s="84">
        <v>1263.5</v>
      </c>
      <c r="K288" s="84">
        <v>1578.6</v>
      </c>
    </row>
    <row r="289" spans="1:11" ht="78.75" x14ac:dyDescent="0.25">
      <c r="A289" s="246" t="s">
        <v>513</v>
      </c>
      <c r="B289" s="247"/>
      <c r="C289" s="246" t="s">
        <v>181</v>
      </c>
      <c r="D289" s="14" t="s">
        <v>253</v>
      </c>
      <c r="E289" s="14" t="s">
        <v>179</v>
      </c>
      <c r="F289" s="14" t="s">
        <v>20</v>
      </c>
      <c r="G289" s="102">
        <v>350</v>
      </c>
      <c r="H289" s="87">
        <v>550</v>
      </c>
      <c r="I289" s="102">
        <v>550</v>
      </c>
      <c r="J289" s="102">
        <v>550</v>
      </c>
      <c r="K289" s="102">
        <v>550</v>
      </c>
    </row>
    <row r="290" spans="1:11" ht="63" x14ac:dyDescent="0.25">
      <c r="A290" s="248"/>
      <c r="B290" s="247"/>
      <c r="C290" s="248"/>
      <c r="D290" s="14" t="s">
        <v>260</v>
      </c>
      <c r="E290" s="14" t="s">
        <v>24</v>
      </c>
      <c r="F290" s="14" t="s">
        <v>25</v>
      </c>
      <c r="G290" s="91">
        <v>154.16999999999999</v>
      </c>
      <c r="H290" s="87">
        <v>530.29999999999995</v>
      </c>
      <c r="I290" s="87">
        <v>502.7</v>
      </c>
      <c r="J290" s="87">
        <v>387.1</v>
      </c>
      <c r="K290" s="87">
        <v>483.6</v>
      </c>
    </row>
    <row r="291" spans="1:11" ht="78.75" x14ac:dyDescent="0.25">
      <c r="A291" s="246" t="s">
        <v>514</v>
      </c>
      <c r="B291" s="247"/>
      <c r="C291" s="246" t="s">
        <v>182</v>
      </c>
      <c r="D291" s="14" t="s">
        <v>254</v>
      </c>
      <c r="E291" s="14" t="s">
        <v>183</v>
      </c>
      <c r="F291" s="14" t="s">
        <v>23</v>
      </c>
      <c r="G291" s="102">
        <v>7</v>
      </c>
      <c r="H291" s="87">
        <v>7</v>
      </c>
      <c r="I291" s="87">
        <v>7</v>
      </c>
      <c r="J291" s="87">
        <v>7</v>
      </c>
      <c r="K291" s="87">
        <v>7</v>
      </c>
    </row>
    <row r="292" spans="1:11" ht="63" x14ac:dyDescent="0.25">
      <c r="A292" s="248"/>
      <c r="B292" s="247"/>
      <c r="C292" s="248"/>
      <c r="D292" s="14" t="s">
        <v>260</v>
      </c>
      <c r="E292" s="14" t="s">
        <v>24</v>
      </c>
      <c r="F292" s="14" t="s">
        <v>25</v>
      </c>
      <c r="G292" s="91">
        <v>683.58</v>
      </c>
      <c r="H292" s="91">
        <v>661</v>
      </c>
      <c r="I292" s="91">
        <v>628.38</v>
      </c>
      <c r="J292" s="91">
        <v>483.8</v>
      </c>
      <c r="K292" s="91">
        <v>604.5</v>
      </c>
    </row>
    <row r="293" spans="1:11" ht="78.75" x14ac:dyDescent="0.25">
      <c r="A293" s="246" t="s">
        <v>515</v>
      </c>
      <c r="B293" s="247"/>
      <c r="C293" s="246" t="s">
        <v>184</v>
      </c>
      <c r="D293" s="14" t="s">
        <v>255</v>
      </c>
      <c r="E293" s="14" t="s">
        <v>185</v>
      </c>
      <c r="F293" s="14" t="s">
        <v>23</v>
      </c>
      <c r="G293" s="102">
        <v>1</v>
      </c>
      <c r="H293" s="87">
        <v>2</v>
      </c>
      <c r="I293" s="87">
        <v>3</v>
      </c>
      <c r="J293" s="87">
        <v>3</v>
      </c>
      <c r="K293" s="87">
        <v>3</v>
      </c>
    </row>
    <row r="294" spans="1:11" ht="63" x14ac:dyDescent="0.25">
      <c r="A294" s="248"/>
      <c r="B294" s="247"/>
      <c r="C294" s="248"/>
      <c r="D294" s="14" t="s">
        <v>260</v>
      </c>
      <c r="E294" s="14" t="s">
        <v>24</v>
      </c>
      <c r="F294" s="14" t="s">
        <v>25</v>
      </c>
      <c r="G294" s="84">
        <v>15099.89</v>
      </c>
      <c r="H294" s="84">
        <v>23590</v>
      </c>
      <c r="I294" s="84">
        <v>22366.9</v>
      </c>
      <c r="J294" s="84">
        <v>17222.5</v>
      </c>
      <c r="K294" s="84">
        <v>21516.9</v>
      </c>
    </row>
    <row r="295" spans="1:11" s="3" customFormat="1" ht="78.75" x14ac:dyDescent="0.25">
      <c r="A295" s="246" t="s">
        <v>516</v>
      </c>
      <c r="B295" s="247"/>
      <c r="C295" s="246" t="s">
        <v>186</v>
      </c>
      <c r="D295" s="14" t="s">
        <v>256</v>
      </c>
      <c r="E295" s="14" t="s">
        <v>185</v>
      </c>
      <c r="F295" s="14" t="s">
        <v>23</v>
      </c>
      <c r="G295" s="102">
        <v>1</v>
      </c>
      <c r="H295" s="87">
        <v>1</v>
      </c>
      <c r="I295" s="87">
        <v>1</v>
      </c>
      <c r="J295" s="87">
        <v>1</v>
      </c>
      <c r="K295" s="87">
        <v>1</v>
      </c>
    </row>
    <row r="296" spans="1:11" s="3" customFormat="1" ht="63" x14ac:dyDescent="0.25">
      <c r="A296" s="248"/>
      <c r="B296" s="247"/>
      <c r="C296" s="248"/>
      <c r="D296" s="14" t="s">
        <v>260</v>
      </c>
      <c r="E296" s="14" t="s">
        <v>24</v>
      </c>
      <c r="F296" s="14" t="s">
        <v>25</v>
      </c>
      <c r="G296" s="84">
        <v>12670.99</v>
      </c>
      <c r="H296" s="84">
        <v>9196.5</v>
      </c>
      <c r="I296" s="84">
        <v>8718.4</v>
      </c>
      <c r="J296" s="84">
        <v>6713.1</v>
      </c>
      <c r="K296" s="84">
        <v>8387.1</v>
      </c>
    </row>
    <row r="297" spans="1:11" s="3" customFormat="1" ht="78.75" x14ac:dyDescent="0.25">
      <c r="A297" s="246" t="s">
        <v>979</v>
      </c>
      <c r="B297" s="247"/>
      <c r="C297" s="246" t="s">
        <v>142</v>
      </c>
      <c r="D297" s="14" t="s">
        <v>976</v>
      </c>
      <c r="E297" s="14" t="s">
        <v>143</v>
      </c>
      <c r="F297" s="14" t="s">
        <v>978</v>
      </c>
      <c r="G297" s="102">
        <v>3358.9</v>
      </c>
      <c r="H297" s="102">
        <v>3358.9</v>
      </c>
      <c r="I297" s="102">
        <v>3358.9</v>
      </c>
      <c r="J297" s="102">
        <v>3358.9</v>
      </c>
      <c r="K297" s="102">
        <v>3358.9</v>
      </c>
    </row>
    <row r="298" spans="1:11" s="3" customFormat="1" ht="63" customHeight="1" x14ac:dyDescent="0.25">
      <c r="A298" s="248"/>
      <c r="B298" s="247"/>
      <c r="C298" s="248"/>
      <c r="D298" s="14" t="s">
        <v>977</v>
      </c>
      <c r="E298" s="14" t="s">
        <v>24</v>
      </c>
      <c r="F298" s="14" t="s">
        <v>25</v>
      </c>
      <c r="G298" s="84">
        <v>6867.1</v>
      </c>
      <c r="H298" s="84">
        <v>5874.5</v>
      </c>
      <c r="I298" s="84">
        <v>7630.9</v>
      </c>
      <c r="J298" s="84">
        <v>5666.5</v>
      </c>
      <c r="K298" s="84">
        <v>7300.2</v>
      </c>
    </row>
    <row r="299" spans="1:11" ht="78.75" x14ac:dyDescent="0.25">
      <c r="A299" s="246" t="s">
        <v>980</v>
      </c>
      <c r="B299" s="247"/>
      <c r="C299" s="246" t="s">
        <v>145</v>
      </c>
      <c r="D299" s="14" t="s">
        <v>118</v>
      </c>
      <c r="E299" s="14" t="s">
        <v>185</v>
      </c>
      <c r="F299" s="14" t="s">
        <v>23</v>
      </c>
      <c r="G299" s="102">
        <v>27</v>
      </c>
      <c r="H299" s="102">
        <v>27</v>
      </c>
      <c r="I299" s="102">
        <v>27</v>
      </c>
      <c r="J299" s="102">
        <v>27</v>
      </c>
      <c r="K299" s="102">
        <v>27</v>
      </c>
    </row>
    <row r="300" spans="1:11" ht="63" x14ac:dyDescent="0.25">
      <c r="A300" s="248"/>
      <c r="B300" s="248"/>
      <c r="C300" s="248"/>
      <c r="D300" s="14" t="s">
        <v>977</v>
      </c>
      <c r="E300" s="14" t="s">
        <v>24</v>
      </c>
      <c r="F300" s="14" t="s">
        <v>25</v>
      </c>
      <c r="G300" s="84">
        <v>1486</v>
      </c>
      <c r="H300" s="84">
        <v>3675.7</v>
      </c>
      <c r="I300" s="84">
        <v>2655</v>
      </c>
      <c r="J300" s="84">
        <v>2089</v>
      </c>
      <c r="K300" s="84">
        <v>2589.9</v>
      </c>
    </row>
    <row r="301" spans="1:11" ht="63" customHeight="1" x14ac:dyDescent="0.25">
      <c r="A301" s="345" t="s">
        <v>187</v>
      </c>
      <c r="B301" s="346"/>
      <c r="C301" s="346"/>
      <c r="D301" s="347"/>
      <c r="E301" s="88" t="s">
        <v>7</v>
      </c>
      <c r="F301" s="88" t="s">
        <v>6</v>
      </c>
      <c r="G301" s="89">
        <v>69810.532999999996</v>
      </c>
      <c r="H301" s="89">
        <v>76529.61</v>
      </c>
      <c r="I301" s="89">
        <v>75264.759999999995</v>
      </c>
      <c r="J301" s="89">
        <v>57789.19999999999</v>
      </c>
      <c r="K301" s="89">
        <v>72399.599999999991</v>
      </c>
    </row>
    <row r="302" spans="1:11" ht="78.75" x14ac:dyDescent="0.25">
      <c r="A302" s="246" t="s">
        <v>517</v>
      </c>
      <c r="B302" s="246" t="s">
        <v>188</v>
      </c>
      <c r="C302" s="324" t="s">
        <v>189</v>
      </c>
      <c r="D302" s="108" t="s">
        <v>261</v>
      </c>
      <c r="E302" s="14" t="s">
        <v>190</v>
      </c>
      <c r="F302" s="14" t="s">
        <v>20</v>
      </c>
      <c r="G302" s="87">
        <v>12</v>
      </c>
      <c r="H302" s="87">
        <v>12</v>
      </c>
      <c r="I302" s="87">
        <v>12</v>
      </c>
      <c r="J302" s="87">
        <v>12</v>
      </c>
      <c r="K302" s="87">
        <v>12</v>
      </c>
    </row>
    <row r="303" spans="1:11" ht="63" x14ac:dyDescent="0.25">
      <c r="A303" s="248"/>
      <c r="B303" s="247"/>
      <c r="C303" s="325"/>
      <c r="D303" s="14" t="s">
        <v>274</v>
      </c>
      <c r="E303" s="14" t="s">
        <v>24</v>
      </c>
      <c r="F303" s="14" t="s">
        <v>25</v>
      </c>
      <c r="G303" s="84">
        <v>744.1</v>
      </c>
      <c r="H303" s="84">
        <v>975.8</v>
      </c>
      <c r="I303" s="84">
        <v>1255.4000000000001</v>
      </c>
      <c r="J303" s="84">
        <v>902.1</v>
      </c>
      <c r="K303" s="84">
        <v>1120.9000000000001</v>
      </c>
    </row>
    <row r="304" spans="1:11" ht="78.75" x14ac:dyDescent="0.25">
      <c r="A304" s="246" t="s">
        <v>518</v>
      </c>
      <c r="B304" s="247"/>
      <c r="C304" s="246" t="s">
        <v>192</v>
      </c>
      <c r="D304" s="96" t="s">
        <v>262</v>
      </c>
      <c r="E304" s="14" t="s">
        <v>190</v>
      </c>
      <c r="F304" s="14" t="s">
        <v>20</v>
      </c>
      <c r="G304" s="87">
        <v>12</v>
      </c>
      <c r="H304" s="87">
        <v>12</v>
      </c>
      <c r="I304" s="87">
        <v>12</v>
      </c>
      <c r="J304" s="87">
        <v>12</v>
      </c>
      <c r="K304" s="87">
        <v>12</v>
      </c>
    </row>
    <row r="305" spans="1:11" ht="63" x14ac:dyDescent="0.25">
      <c r="A305" s="248"/>
      <c r="B305" s="247"/>
      <c r="C305" s="248"/>
      <c r="D305" s="14" t="s">
        <v>274</v>
      </c>
      <c r="E305" s="14" t="s">
        <v>24</v>
      </c>
      <c r="F305" s="14" t="s">
        <v>25</v>
      </c>
      <c r="G305" s="84">
        <v>1405.1</v>
      </c>
      <c r="H305" s="84">
        <v>1842.5</v>
      </c>
      <c r="I305" s="84">
        <v>2370.4</v>
      </c>
      <c r="J305" s="84">
        <v>1703.3</v>
      </c>
      <c r="K305" s="84">
        <v>2116.4</v>
      </c>
    </row>
    <row r="306" spans="1:11" ht="78.75" x14ac:dyDescent="0.25">
      <c r="A306" s="246" t="s">
        <v>519</v>
      </c>
      <c r="B306" s="247"/>
      <c r="C306" s="246" t="s">
        <v>193</v>
      </c>
      <c r="D306" s="96" t="s">
        <v>82</v>
      </c>
      <c r="E306" s="14" t="s">
        <v>190</v>
      </c>
      <c r="F306" s="14" t="s">
        <v>20</v>
      </c>
      <c r="G306" s="87">
        <v>31</v>
      </c>
      <c r="H306" s="87">
        <v>21</v>
      </c>
      <c r="I306" s="87">
        <v>21</v>
      </c>
      <c r="J306" s="87">
        <v>21</v>
      </c>
      <c r="K306" s="87">
        <v>21</v>
      </c>
    </row>
    <row r="307" spans="1:11" ht="63" x14ac:dyDescent="0.25">
      <c r="A307" s="248"/>
      <c r="B307" s="247"/>
      <c r="C307" s="248"/>
      <c r="D307" s="14" t="s">
        <v>274</v>
      </c>
      <c r="E307" s="14" t="s">
        <v>24</v>
      </c>
      <c r="F307" s="14" t="s">
        <v>25</v>
      </c>
      <c r="G307" s="84">
        <v>3219.3</v>
      </c>
      <c r="H307" s="84">
        <v>2859.8</v>
      </c>
      <c r="I307" s="84">
        <v>3679.1</v>
      </c>
      <c r="J307" s="84">
        <v>3902.5</v>
      </c>
      <c r="K307" s="84">
        <v>4849.1000000000004</v>
      </c>
    </row>
    <row r="308" spans="1:11" ht="78.75" x14ac:dyDescent="0.25">
      <c r="A308" s="246" t="s">
        <v>520</v>
      </c>
      <c r="B308" s="247"/>
      <c r="C308" s="246" t="s">
        <v>194</v>
      </c>
      <c r="D308" s="96" t="s">
        <v>99</v>
      </c>
      <c r="E308" s="14" t="s">
        <v>190</v>
      </c>
      <c r="F308" s="14" t="s">
        <v>20</v>
      </c>
      <c r="G308" s="87">
        <v>12</v>
      </c>
      <c r="H308" s="87">
        <v>53</v>
      </c>
      <c r="I308" s="87">
        <v>53</v>
      </c>
      <c r="J308" s="87">
        <v>53</v>
      </c>
      <c r="K308" s="87">
        <v>53</v>
      </c>
    </row>
    <row r="309" spans="1:11" ht="63" x14ac:dyDescent="0.25">
      <c r="A309" s="248"/>
      <c r="B309" s="247"/>
      <c r="C309" s="248"/>
      <c r="D309" s="14" t="s">
        <v>274</v>
      </c>
      <c r="E309" s="14" t="s">
        <v>24</v>
      </c>
      <c r="F309" s="14" t="s">
        <v>25</v>
      </c>
      <c r="G309" s="84">
        <v>136.80000000000001</v>
      </c>
      <c r="H309" s="84">
        <v>792.5</v>
      </c>
      <c r="I309" s="84">
        <v>1019.6</v>
      </c>
      <c r="J309" s="84">
        <v>165.9</v>
      </c>
      <c r="K309" s="84">
        <v>206.1</v>
      </c>
    </row>
    <row r="310" spans="1:11" ht="78.75" x14ac:dyDescent="0.25">
      <c r="A310" s="246" t="s">
        <v>521</v>
      </c>
      <c r="B310" s="247"/>
      <c r="C310" s="246" t="s">
        <v>195</v>
      </c>
      <c r="D310" s="96" t="s">
        <v>100</v>
      </c>
      <c r="E310" s="14" t="s">
        <v>190</v>
      </c>
      <c r="F310" s="14" t="s">
        <v>20</v>
      </c>
      <c r="G310" s="102">
        <v>25</v>
      </c>
      <c r="H310" s="87">
        <v>24</v>
      </c>
      <c r="I310" s="87">
        <v>24</v>
      </c>
      <c r="J310" s="87">
        <v>24</v>
      </c>
      <c r="K310" s="87">
        <v>24</v>
      </c>
    </row>
    <row r="311" spans="1:11" ht="63" x14ac:dyDescent="0.25">
      <c r="A311" s="248"/>
      <c r="B311" s="247"/>
      <c r="C311" s="248"/>
      <c r="D311" s="14" t="s">
        <v>274</v>
      </c>
      <c r="E311" s="14" t="s">
        <v>24</v>
      </c>
      <c r="F311" s="14" t="s">
        <v>25</v>
      </c>
      <c r="G311" s="84">
        <v>2613.1</v>
      </c>
      <c r="H311" s="84">
        <v>3289.6</v>
      </c>
      <c r="I311" s="84">
        <v>4232</v>
      </c>
      <c r="J311" s="84">
        <v>3167.6</v>
      </c>
      <c r="K311" s="84">
        <v>3936</v>
      </c>
    </row>
    <row r="312" spans="1:11" ht="78.75" x14ac:dyDescent="0.25">
      <c r="A312" s="246" t="s">
        <v>522</v>
      </c>
      <c r="B312" s="247"/>
      <c r="C312" s="246" t="s">
        <v>196</v>
      </c>
      <c r="D312" s="96" t="s">
        <v>101</v>
      </c>
      <c r="E312" s="14" t="s">
        <v>190</v>
      </c>
      <c r="F312" s="14" t="s">
        <v>191</v>
      </c>
      <c r="G312" s="102">
        <v>4</v>
      </c>
      <c r="H312" s="87">
        <v>4</v>
      </c>
      <c r="I312" s="87">
        <v>4</v>
      </c>
      <c r="J312" s="87">
        <v>4</v>
      </c>
      <c r="K312" s="87">
        <v>4</v>
      </c>
    </row>
    <row r="313" spans="1:11" ht="63" x14ac:dyDescent="0.25">
      <c r="A313" s="248"/>
      <c r="B313" s="247"/>
      <c r="C313" s="248"/>
      <c r="D313" s="14" t="s">
        <v>274</v>
      </c>
      <c r="E313" s="14" t="s">
        <v>24</v>
      </c>
      <c r="F313" s="14" t="s">
        <v>25</v>
      </c>
      <c r="G313" s="84">
        <v>796.8</v>
      </c>
      <c r="H313" s="84">
        <v>1044.9000000000001</v>
      </c>
      <c r="I313" s="84">
        <v>1344.2</v>
      </c>
      <c r="J313" s="84">
        <v>965.9</v>
      </c>
      <c r="K313" s="84">
        <v>1200.2</v>
      </c>
    </row>
    <row r="314" spans="1:11" ht="78.75" x14ac:dyDescent="0.25">
      <c r="A314" s="246" t="s">
        <v>523</v>
      </c>
      <c r="B314" s="247"/>
      <c r="C314" s="246" t="s">
        <v>197</v>
      </c>
      <c r="D314" s="96" t="s">
        <v>102</v>
      </c>
      <c r="E314" s="14" t="s">
        <v>190</v>
      </c>
      <c r="F314" s="14" t="s">
        <v>20</v>
      </c>
      <c r="G314" s="102">
        <v>2</v>
      </c>
      <c r="H314" s="87">
        <v>2</v>
      </c>
      <c r="I314" s="87">
        <v>2</v>
      </c>
      <c r="J314" s="87">
        <v>2</v>
      </c>
      <c r="K314" s="87">
        <v>2</v>
      </c>
    </row>
    <row r="315" spans="1:11" ht="63" x14ac:dyDescent="0.25">
      <c r="A315" s="248"/>
      <c r="B315" s="247"/>
      <c r="C315" s="248"/>
      <c r="D315" s="14" t="s">
        <v>274</v>
      </c>
      <c r="E315" s="14" t="s">
        <v>24</v>
      </c>
      <c r="F315" s="14" t="s">
        <v>25</v>
      </c>
      <c r="G315" s="91">
        <v>215.7</v>
      </c>
      <c r="H315" s="87">
        <v>282.89999999999998</v>
      </c>
      <c r="I315" s="87">
        <v>364</v>
      </c>
      <c r="J315" s="87">
        <v>261.5</v>
      </c>
      <c r="K315" s="87">
        <v>325</v>
      </c>
    </row>
    <row r="316" spans="1:11" ht="78.75" x14ac:dyDescent="0.25">
      <c r="A316" s="246" t="s">
        <v>524</v>
      </c>
      <c r="B316" s="247"/>
      <c r="C316" s="246" t="s">
        <v>198</v>
      </c>
      <c r="D316" s="96" t="s">
        <v>83</v>
      </c>
      <c r="E316" s="14" t="s">
        <v>190</v>
      </c>
      <c r="F316" s="14" t="s">
        <v>20</v>
      </c>
      <c r="G316" s="87">
        <v>34</v>
      </c>
      <c r="H316" s="87">
        <v>36</v>
      </c>
      <c r="I316" s="87">
        <v>36</v>
      </c>
      <c r="J316" s="87">
        <v>36</v>
      </c>
      <c r="K316" s="87">
        <v>36</v>
      </c>
    </row>
    <row r="317" spans="1:11" ht="63" x14ac:dyDescent="0.25">
      <c r="A317" s="248"/>
      <c r="B317" s="247"/>
      <c r="C317" s="248"/>
      <c r="D317" s="14" t="s">
        <v>274</v>
      </c>
      <c r="E317" s="14" t="s">
        <v>24</v>
      </c>
      <c r="F317" s="14" t="s">
        <v>25</v>
      </c>
      <c r="G317" s="87">
        <v>382.9</v>
      </c>
      <c r="H317" s="87">
        <v>531.6</v>
      </c>
      <c r="I317" s="87">
        <v>683.9</v>
      </c>
      <c r="J317" s="87">
        <v>464.1</v>
      </c>
      <c r="K317" s="87">
        <v>576.70000000000005</v>
      </c>
    </row>
    <row r="318" spans="1:11" ht="78.75" x14ac:dyDescent="0.25">
      <c r="A318" s="246" t="s">
        <v>525</v>
      </c>
      <c r="B318" s="247"/>
      <c r="C318" s="246" t="s">
        <v>199</v>
      </c>
      <c r="D318" s="96" t="s">
        <v>84</v>
      </c>
      <c r="E318" s="14" t="s">
        <v>190</v>
      </c>
      <c r="F318" s="14" t="s">
        <v>20</v>
      </c>
      <c r="G318" s="87">
        <v>28</v>
      </c>
      <c r="H318" s="87">
        <v>25</v>
      </c>
      <c r="I318" s="87">
        <v>25</v>
      </c>
      <c r="J318" s="87">
        <v>25</v>
      </c>
      <c r="K318" s="87">
        <v>25</v>
      </c>
    </row>
    <row r="319" spans="1:11" ht="63" x14ac:dyDescent="0.25">
      <c r="A319" s="248"/>
      <c r="B319" s="247"/>
      <c r="C319" s="248"/>
      <c r="D319" s="14" t="s">
        <v>274</v>
      </c>
      <c r="E319" s="14" t="s">
        <v>24</v>
      </c>
      <c r="F319" s="14" t="s">
        <v>25</v>
      </c>
      <c r="G319" s="84">
        <v>2989.8</v>
      </c>
      <c r="H319" s="84">
        <v>3500.6</v>
      </c>
      <c r="I319" s="84">
        <v>4503.5</v>
      </c>
      <c r="J319" s="84">
        <v>3624.4</v>
      </c>
      <c r="K319" s="84">
        <v>4503.3999999999996</v>
      </c>
    </row>
    <row r="320" spans="1:11" ht="78.75" x14ac:dyDescent="0.25">
      <c r="A320" s="246" t="s">
        <v>526</v>
      </c>
      <c r="B320" s="247"/>
      <c r="C320" s="243" t="s">
        <v>200</v>
      </c>
      <c r="D320" s="96" t="s">
        <v>85</v>
      </c>
      <c r="E320" s="14" t="s">
        <v>190</v>
      </c>
      <c r="F320" s="14" t="s">
        <v>20</v>
      </c>
      <c r="G320" s="102">
        <v>10</v>
      </c>
      <c r="H320" s="87">
        <v>8</v>
      </c>
      <c r="I320" s="87">
        <v>8</v>
      </c>
      <c r="J320" s="87">
        <v>8</v>
      </c>
      <c r="K320" s="87">
        <v>8</v>
      </c>
    </row>
    <row r="321" spans="1:11" ht="63" x14ac:dyDescent="0.25">
      <c r="A321" s="248"/>
      <c r="B321" s="247"/>
      <c r="C321" s="244"/>
      <c r="D321" s="14" t="s">
        <v>274</v>
      </c>
      <c r="E321" s="14" t="s">
        <v>24</v>
      </c>
      <c r="F321" s="14" t="s">
        <v>25</v>
      </c>
      <c r="G321" s="84">
        <v>2095.1</v>
      </c>
      <c r="H321" s="84">
        <v>2197.9</v>
      </c>
      <c r="I321" s="84">
        <v>2827.6</v>
      </c>
      <c r="J321" s="84">
        <v>2539.6999999999998</v>
      </c>
      <c r="K321" s="84">
        <v>3155.8</v>
      </c>
    </row>
    <row r="322" spans="1:11" s="3" customFormat="1" ht="78.75" x14ac:dyDescent="0.25">
      <c r="A322" s="246" t="s">
        <v>527</v>
      </c>
      <c r="B322" s="247"/>
      <c r="C322" s="246" t="s">
        <v>201</v>
      </c>
      <c r="D322" s="96" t="s">
        <v>86</v>
      </c>
      <c r="E322" s="14" t="s">
        <v>190</v>
      </c>
      <c r="F322" s="14" t="s">
        <v>20</v>
      </c>
      <c r="G322" s="87">
        <v>1</v>
      </c>
      <c r="H322" s="87">
        <v>1</v>
      </c>
      <c r="I322" s="87">
        <v>1</v>
      </c>
      <c r="J322" s="87">
        <v>1</v>
      </c>
      <c r="K322" s="87">
        <v>1</v>
      </c>
    </row>
    <row r="323" spans="1:11" s="3" customFormat="1" ht="69" customHeight="1" x14ac:dyDescent="0.25">
      <c r="A323" s="248"/>
      <c r="B323" s="247"/>
      <c r="C323" s="248"/>
      <c r="D323" s="14" t="s">
        <v>274</v>
      </c>
      <c r="E323" s="14" t="s">
        <v>24</v>
      </c>
      <c r="F323" s="14" t="s">
        <v>25</v>
      </c>
      <c r="G323" s="84">
        <v>223</v>
      </c>
      <c r="H323" s="84">
        <v>292.5</v>
      </c>
      <c r="I323" s="84">
        <v>376.3</v>
      </c>
      <c r="J323" s="84">
        <v>270.39999999999998</v>
      </c>
      <c r="K323" s="84">
        <v>336</v>
      </c>
    </row>
    <row r="324" spans="1:11" ht="78.75" x14ac:dyDescent="0.25">
      <c r="A324" s="246" t="s">
        <v>528</v>
      </c>
      <c r="B324" s="247"/>
      <c r="C324" s="246" t="s">
        <v>202</v>
      </c>
      <c r="D324" s="96" t="s">
        <v>93</v>
      </c>
      <c r="E324" s="14" t="s">
        <v>190</v>
      </c>
      <c r="F324" s="14" t="s">
        <v>20</v>
      </c>
      <c r="G324" s="87">
        <v>1</v>
      </c>
      <c r="H324" s="87">
        <v>1</v>
      </c>
      <c r="I324" s="87">
        <v>1</v>
      </c>
      <c r="J324" s="87">
        <v>1</v>
      </c>
      <c r="K324" s="87">
        <v>1</v>
      </c>
    </row>
    <row r="325" spans="1:11" ht="63" x14ac:dyDescent="0.25">
      <c r="A325" s="248"/>
      <c r="B325" s="247"/>
      <c r="C325" s="248"/>
      <c r="D325" s="14" t="s">
        <v>274</v>
      </c>
      <c r="E325" s="14" t="s">
        <v>24</v>
      </c>
      <c r="F325" s="14" t="s">
        <v>25</v>
      </c>
      <c r="G325" s="87">
        <v>114.7</v>
      </c>
      <c r="H325" s="84">
        <v>150.4</v>
      </c>
      <c r="I325" s="84">
        <v>193.5</v>
      </c>
      <c r="J325" s="84">
        <v>139</v>
      </c>
      <c r="K325" s="84">
        <v>172.7</v>
      </c>
    </row>
    <row r="326" spans="1:11" ht="78.75" x14ac:dyDescent="0.25">
      <c r="A326" s="246" t="s">
        <v>529</v>
      </c>
      <c r="B326" s="247"/>
      <c r="C326" s="246" t="s">
        <v>981</v>
      </c>
      <c r="D326" s="96" t="s">
        <v>90</v>
      </c>
      <c r="E326" s="14" t="s">
        <v>190</v>
      </c>
      <c r="F326" s="14" t="s">
        <v>191</v>
      </c>
      <c r="G326" s="14" t="s">
        <v>363</v>
      </c>
      <c r="H326" s="87">
        <v>24</v>
      </c>
      <c r="I326" s="87">
        <v>24</v>
      </c>
      <c r="J326" s="87">
        <v>24</v>
      </c>
      <c r="K326" s="87">
        <v>24</v>
      </c>
    </row>
    <row r="327" spans="1:11" ht="77.25" customHeight="1" x14ac:dyDescent="0.25">
      <c r="A327" s="248"/>
      <c r="B327" s="247"/>
      <c r="C327" s="248"/>
      <c r="D327" s="14" t="s">
        <v>274</v>
      </c>
      <c r="E327" s="14" t="s">
        <v>24</v>
      </c>
      <c r="F327" s="14" t="s">
        <v>25</v>
      </c>
      <c r="G327" s="14" t="s">
        <v>363</v>
      </c>
      <c r="H327" s="87">
        <v>374.7</v>
      </c>
      <c r="I327" s="87">
        <v>482</v>
      </c>
      <c r="J327" s="87">
        <v>346.3</v>
      </c>
      <c r="K327" s="87">
        <v>430.3</v>
      </c>
    </row>
    <row r="328" spans="1:11" ht="78.75" x14ac:dyDescent="0.25">
      <c r="A328" s="246" t="s">
        <v>530</v>
      </c>
      <c r="B328" s="247"/>
      <c r="C328" s="246" t="s">
        <v>128</v>
      </c>
      <c r="D328" s="95" t="s">
        <v>263</v>
      </c>
      <c r="E328" s="14" t="s">
        <v>203</v>
      </c>
      <c r="F328" s="14" t="s">
        <v>20</v>
      </c>
      <c r="G328" s="87">
        <v>25</v>
      </c>
      <c r="H328" s="87">
        <v>25</v>
      </c>
      <c r="I328" s="87">
        <v>25</v>
      </c>
      <c r="J328" s="87">
        <v>25</v>
      </c>
      <c r="K328" s="87">
        <v>25</v>
      </c>
    </row>
    <row r="329" spans="1:11" ht="63" x14ac:dyDescent="0.25">
      <c r="A329" s="248"/>
      <c r="B329" s="247"/>
      <c r="C329" s="248"/>
      <c r="D329" s="95" t="s">
        <v>274</v>
      </c>
      <c r="E329" s="14" t="s">
        <v>24</v>
      </c>
      <c r="F329" s="14" t="s">
        <v>25</v>
      </c>
      <c r="G329" s="84">
        <v>2520.4</v>
      </c>
      <c r="H329" s="84">
        <v>3305.2</v>
      </c>
      <c r="I329" s="84">
        <v>4252</v>
      </c>
      <c r="J329" s="84">
        <v>3055.4</v>
      </c>
      <c r="K329" s="84">
        <v>3796.4</v>
      </c>
    </row>
    <row r="330" spans="1:11" ht="78.75" x14ac:dyDescent="0.25">
      <c r="A330" s="246" t="s">
        <v>531</v>
      </c>
      <c r="B330" s="247"/>
      <c r="C330" s="246" t="s">
        <v>129</v>
      </c>
      <c r="D330" s="95" t="s">
        <v>264</v>
      </c>
      <c r="E330" s="14" t="s">
        <v>203</v>
      </c>
      <c r="F330" s="14" t="s">
        <v>20</v>
      </c>
      <c r="G330" s="87">
        <v>25</v>
      </c>
      <c r="H330" s="87">
        <v>25</v>
      </c>
      <c r="I330" s="87">
        <v>25</v>
      </c>
      <c r="J330" s="87">
        <v>25</v>
      </c>
      <c r="K330" s="87">
        <v>25</v>
      </c>
    </row>
    <row r="331" spans="1:11" ht="63" x14ac:dyDescent="0.25">
      <c r="A331" s="248"/>
      <c r="B331" s="247"/>
      <c r="C331" s="248"/>
      <c r="D331" s="95" t="s">
        <v>274</v>
      </c>
      <c r="E331" s="14" t="s">
        <v>24</v>
      </c>
      <c r="F331" s="14" t="s">
        <v>25</v>
      </c>
      <c r="G331" s="84">
        <v>2092.1999999999998</v>
      </c>
      <c r="H331" s="84">
        <v>2743.7</v>
      </c>
      <c r="I331" s="84">
        <v>3529.6</v>
      </c>
      <c r="J331" s="84">
        <v>2536.3000000000002</v>
      </c>
      <c r="K331" s="84">
        <v>3151.4</v>
      </c>
    </row>
    <row r="332" spans="1:11" ht="78.75" x14ac:dyDescent="0.25">
      <c r="A332" s="246" t="s">
        <v>532</v>
      </c>
      <c r="B332" s="247"/>
      <c r="C332" s="246" t="s">
        <v>130</v>
      </c>
      <c r="D332" s="95" t="s">
        <v>265</v>
      </c>
      <c r="E332" s="14" t="s">
        <v>116</v>
      </c>
      <c r="F332" s="14" t="s">
        <v>20</v>
      </c>
      <c r="G332" s="87">
        <v>10</v>
      </c>
      <c r="H332" s="87">
        <v>12</v>
      </c>
      <c r="I332" s="87">
        <v>12</v>
      </c>
      <c r="J332" s="87">
        <v>12</v>
      </c>
      <c r="K332" s="87">
        <v>12</v>
      </c>
    </row>
    <row r="333" spans="1:11" ht="63" x14ac:dyDescent="0.25">
      <c r="A333" s="248"/>
      <c r="B333" s="247"/>
      <c r="C333" s="248"/>
      <c r="D333" s="14" t="s">
        <v>274</v>
      </c>
      <c r="E333" s="14" t="s">
        <v>24</v>
      </c>
      <c r="F333" s="14" t="s">
        <v>25</v>
      </c>
      <c r="G333" s="84">
        <v>841.3</v>
      </c>
      <c r="H333" s="84">
        <v>1323.9</v>
      </c>
      <c r="I333" s="84">
        <v>1703.1</v>
      </c>
      <c r="J333" s="84">
        <v>1223.8</v>
      </c>
      <c r="K333" s="84">
        <v>1520.6</v>
      </c>
    </row>
    <row r="334" spans="1:11" ht="78.75" x14ac:dyDescent="0.25">
      <c r="A334" s="246" t="s">
        <v>533</v>
      </c>
      <c r="B334" s="247"/>
      <c r="C334" s="324" t="s">
        <v>204</v>
      </c>
      <c r="D334" s="108" t="s">
        <v>266</v>
      </c>
      <c r="E334" s="14" t="s">
        <v>203</v>
      </c>
      <c r="F334" s="14" t="s">
        <v>20</v>
      </c>
      <c r="G334" s="87">
        <v>13</v>
      </c>
      <c r="H334" s="87">
        <v>32</v>
      </c>
      <c r="I334" s="87">
        <v>32</v>
      </c>
      <c r="J334" s="109">
        <v>32</v>
      </c>
      <c r="K334" s="109">
        <v>32</v>
      </c>
    </row>
    <row r="335" spans="1:11" ht="63" x14ac:dyDescent="0.25">
      <c r="A335" s="248"/>
      <c r="B335" s="247"/>
      <c r="C335" s="325"/>
      <c r="D335" s="14" t="s">
        <v>274</v>
      </c>
      <c r="E335" s="14" t="s">
        <v>24</v>
      </c>
      <c r="F335" s="14" t="s">
        <v>25</v>
      </c>
      <c r="G335" s="84">
        <v>4283.7</v>
      </c>
      <c r="H335" s="84">
        <v>2595</v>
      </c>
      <c r="I335" s="84">
        <v>2611.5</v>
      </c>
      <c r="J335" s="84">
        <v>1904.2</v>
      </c>
      <c r="K335" s="84">
        <v>2476.5</v>
      </c>
    </row>
    <row r="336" spans="1:11" ht="78.75" x14ac:dyDescent="0.25">
      <c r="A336" s="246" t="s">
        <v>534</v>
      </c>
      <c r="B336" s="247"/>
      <c r="C336" s="324" t="s">
        <v>205</v>
      </c>
      <c r="D336" s="108" t="s">
        <v>267</v>
      </c>
      <c r="E336" s="14" t="s">
        <v>203</v>
      </c>
      <c r="F336" s="14" t="s">
        <v>20</v>
      </c>
      <c r="G336" s="87">
        <v>4</v>
      </c>
      <c r="H336" s="87">
        <v>4</v>
      </c>
      <c r="I336" s="87">
        <v>4</v>
      </c>
      <c r="J336" s="109">
        <v>4</v>
      </c>
      <c r="K336" s="109">
        <v>4</v>
      </c>
    </row>
    <row r="337" spans="1:11" ht="63" x14ac:dyDescent="0.25">
      <c r="A337" s="248"/>
      <c r="B337" s="247"/>
      <c r="C337" s="325"/>
      <c r="D337" s="14" t="s">
        <v>274</v>
      </c>
      <c r="E337" s="14" t="s">
        <v>24</v>
      </c>
      <c r="F337" s="14" t="s">
        <v>25</v>
      </c>
      <c r="G337" s="84">
        <v>2336.4</v>
      </c>
      <c r="H337" s="84">
        <v>1900.5</v>
      </c>
      <c r="I337" s="84">
        <v>1942</v>
      </c>
      <c r="J337" s="84">
        <v>1225.7</v>
      </c>
      <c r="K337" s="84">
        <v>1807</v>
      </c>
    </row>
    <row r="338" spans="1:11" ht="78.75" x14ac:dyDescent="0.25">
      <c r="A338" s="246" t="s">
        <v>535</v>
      </c>
      <c r="B338" s="247"/>
      <c r="C338" s="324" t="s">
        <v>206</v>
      </c>
      <c r="D338" s="108" t="s">
        <v>268</v>
      </c>
      <c r="E338" s="14" t="s">
        <v>203</v>
      </c>
      <c r="F338" s="14" t="s">
        <v>20</v>
      </c>
      <c r="G338" s="87">
        <v>2</v>
      </c>
      <c r="H338" s="87">
        <v>2</v>
      </c>
      <c r="I338" s="87">
        <v>2</v>
      </c>
      <c r="J338" s="109">
        <v>2</v>
      </c>
      <c r="K338" s="109">
        <v>2</v>
      </c>
    </row>
    <row r="339" spans="1:11" ht="63" x14ac:dyDescent="0.25">
      <c r="A339" s="248"/>
      <c r="B339" s="247"/>
      <c r="C339" s="325"/>
      <c r="D339" s="14" t="s">
        <v>274</v>
      </c>
      <c r="E339" s="14" t="s">
        <v>24</v>
      </c>
      <c r="F339" s="14" t="s">
        <v>25</v>
      </c>
      <c r="G339" s="87">
        <v>428.9</v>
      </c>
      <c r="H339" s="84">
        <v>436.2</v>
      </c>
      <c r="I339" s="84">
        <v>530.20000000000005</v>
      </c>
      <c r="J339" s="84">
        <v>426.1</v>
      </c>
      <c r="K339" s="84">
        <v>530.20000000000005</v>
      </c>
    </row>
    <row r="340" spans="1:11" ht="78.75" x14ac:dyDescent="0.25">
      <c r="A340" s="246" t="s">
        <v>536</v>
      </c>
      <c r="B340" s="247"/>
      <c r="C340" s="324" t="s">
        <v>207</v>
      </c>
      <c r="D340" s="108" t="s">
        <v>269</v>
      </c>
      <c r="E340" s="14" t="s">
        <v>203</v>
      </c>
      <c r="F340" s="14" t="s">
        <v>20</v>
      </c>
      <c r="G340" s="87">
        <v>20</v>
      </c>
      <c r="H340" s="87">
        <v>10</v>
      </c>
      <c r="I340" s="87">
        <v>10</v>
      </c>
      <c r="J340" s="109">
        <v>10</v>
      </c>
      <c r="K340" s="109">
        <v>10</v>
      </c>
    </row>
    <row r="341" spans="1:11" ht="63" x14ac:dyDescent="0.25">
      <c r="A341" s="248"/>
      <c r="B341" s="247"/>
      <c r="C341" s="325"/>
      <c r="D341" s="14" t="s">
        <v>274</v>
      </c>
      <c r="E341" s="14" t="s">
        <v>24</v>
      </c>
      <c r="F341" s="14" t="s">
        <v>6</v>
      </c>
      <c r="G341" s="84">
        <v>1710.1</v>
      </c>
      <c r="H341" s="84">
        <v>3623.8</v>
      </c>
      <c r="I341" s="84">
        <v>3577.3</v>
      </c>
      <c r="J341" s="84">
        <v>2892.4</v>
      </c>
      <c r="K341" s="84">
        <v>3442.3</v>
      </c>
    </row>
    <row r="342" spans="1:11" ht="78.75" x14ac:dyDescent="0.25">
      <c r="A342" s="246" t="s">
        <v>537</v>
      </c>
      <c r="B342" s="247"/>
      <c r="C342" s="324" t="s">
        <v>208</v>
      </c>
      <c r="D342" s="108" t="s">
        <v>270</v>
      </c>
      <c r="E342" s="14" t="s">
        <v>203</v>
      </c>
      <c r="F342" s="14" t="s">
        <v>20</v>
      </c>
      <c r="G342" s="87">
        <v>4</v>
      </c>
      <c r="H342" s="87">
        <v>9</v>
      </c>
      <c r="I342" s="87">
        <v>9</v>
      </c>
      <c r="J342" s="109">
        <v>9</v>
      </c>
      <c r="K342" s="109">
        <v>9</v>
      </c>
    </row>
    <row r="343" spans="1:11" ht="63" x14ac:dyDescent="0.25">
      <c r="A343" s="248"/>
      <c r="B343" s="247"/>
      <c r="C343" s="325"/>
      <c r="D343" s="14" t="s">
        <v>274</v>
      </c>
      <c r="E343" s="14" t="s">
        <v>24</v>
      </c>
      <c r="F343" s="14" t="s">
        <v>25</v>
      </c>
      <c r="G343" s="84">
        <v>2180.3000000000002</v>
      </c>
      <c r="H343" s="84">
        <v>1773.5</v>
      </c>
      <c r="I343" s="84">
        <v>1819.5</v>
      </c>
      <c r="J343" s="84">
        <v>1101.7</v>
      </c>
      <c r="K343" s="84">
        <v>1684.5</v>
      </c>
    </row>
    <row r="344" spans="1:11" ht="78.75" x14ac:dyDescent="0.25">
      <c r="A344" s="246" t="s">
        <v>538</v>
      </c>
      <c r="B344" s="247"/>
      <c r="C344" s="246" t="s">
        <v>209</v>
      </c>
      <c r="D344" s="14" t="s">
        <v>103</v>
      </c>
      <c r="E344" s="14" t="s">
        <v>203</v>
      </c>
      <c r="F344" s="14" t="s">
        <v>20</v>
      </c>
      <c r="G344" s="90">
        <v>16</v>
      </c>
      <c r="H344" s="87">
        <v>16</v>
      </c>
      <c r="I344" s="87">
        <v>16</v>
      </c>
      <c r="J344" s="109">
        <v>16</v>
      </c>
      <c r="K344" s="109">
        <v>16</v>
      </c>
    </row>
    <row r="345" spans="1:11" ht="63" x14ac:dyDescent="0.25">
      <c r="A345" s="248"/>
      <c r="B345" s="247"/>
      <c r="C345" s="248"/>
      <c r="D345" s="14" t="s">
        <v>274</v>
      </c>
      <c r="E345" s="14" t="s">
        <v>24</v>
      </c>
      <c r="F345" s="14" t="s">
        <v>21</v>
      </c>
      <c r="G345" s="90">
        <v>369.3</v>
      </c>
      <c r="H345" s="87">
        <v>375.4</v>
      </c>
      <c r="I345" s="87">
        <v>471.6</v>
      </c>
      <c r="J345" s="109">
        <v>366.8</v>
      </c>
      <c r="K345" s="109">
        <v>471.6</v>
      </c>
    </row>
    <row r="346" spans="1:11" ht="78.75" x14ac:dyDescent="0.25">
      <c r="A346" s="246" t="s">
        <v>539</v>
      </c>
      <c r="B346" s="247"/>
      <c r="C346" s="246" t="s">
        <v>210</v>
      </c>
      <c r="D346" s="14" t="s">
        <v>104</v>
      </c>
      <c r="E346" s="14" t="s">
        <v>203</v>
      </c>
      <c r="F346" s="14" t="s">
        <v>20</v>
      </c>
      <c r="G346" s="90">
        <v>12</v>
      </c>
      <c r="H346" s="87">
        <v>12</v>
      </c>
      <c r="I346" s="87">
        <v>12</v>
      </c>
      <c r="J346" s="109">
        <v>12</v>
      </c>
      <c r="K346" s="109">
        <v>12</v>
      </c>
    </row>
    <row r="347" spans="1:11" ht="63" x14ac:dyDescent="0.25">
      <c r="A347" s="248"/>
      <c r="B347" s="247"/>
      <c r="C347" s="248"/>
      <c r="D347" s="14" t="s">
        <v>274</v>
      </c>
      <c r="E347" s="14" t="s">
        <v>24</v>
      </c>
      <c r="F347" s="14" t="s">
        <v>25</v>
      </c>
      <c r="G347" s="90">
        <v>599.4</v>
      </c>
      <c r="H347" s="87">
        <v>609.5</v>
      </c>
      <c r="I347" s="87">
        <v>697.3</v>
      </c>
      <c r="J347" s="109">
        <v>595.4</v>
      </c>
      <c r="K347" s="109">
        <v>697.3</v>
      </c>
    </row>
    <row r="348" spans="1:11" ht="78.75" x14ac:dyDescent="0.25">
      <c r="A348" s="246" t="s">
        <v>540</v>
      </c>
      <c r="B348" s="247"/>
      <c r="C348" s="246" t="s">
        <v>211</v>
      </c>
      <c r="D348" s="14" t="s">
        <v>105</v>
      </c>
      <c r="E348" s="14" t="s">
        <v>203</v>
      </c>
      <c r="F348" s="14" t="s">
        <v>20</v>
      </c>
      <c r="G348" s="90">
        <v>4</v>
      </c>
      <c r="H348" s="87">
        <v>4</v>
      </c>
      <c r="I348" s="87">
        <v>4</v>
      </c>
      <c r="J348" s="109">
        <v>4</v>
      </c>
      <c r="K348" s="109">
        <v>4</v>
      </c>
    </row>
    <row r="349" spans="1:11" ht="63" x14ac:dyDescent="0.25">
      <c r="A349" s="248"/>
      <c r="B349" s="247"/>
      <c r="C349" s="248"/>
      <c r="D349" s="14" t="s">
        <v>274</v>
      </c>
      <c r="E349" s="14" t="s">
        <v>24</v>
      </c>
      <c r="F349" s="14" t="s">
        <v>6</v>
      </c>
      <c r="G349" s="90">
        <v>332.5</v>
      </c>
      <c r="H349" s="87">
        <v>338.1</v>
      </c>
      <c r="I349" s="87">
        <v>435.6</v>
      </c>
      <c r="J349" s="109">
        <v>330.3</v>
      </c>
      <c r="K349" s="109">
        <v>435.6</v>
      </c>
    </row>
    <row r="350" spans="1:11" ht="78.75" x14ac:dyDescent="0.25">
      <c r="A350" s="246" t="s">
        <v>541</v>
      </c>
      <c r="B350" s="247"/>
      <c r="C350" s="246" t="s">
        <v>212</v>
      </c>
      <c r="D350" s="14" t="s">
        <v>106</v>
      </c>
      <c r="E350" s="14" t="s">
        <v>203</v>
      </c>
      <c r="F350" s="14" t="s">
        <v>20</v>
      </c>
      <c r="G350" s="90">
        <v>12</v>
      </c>
      <c r="H350" s="87">
        <v>12</v>
      </c>
      <c r="I350" s="87">
        <v>12</v>
      </c>
      <c r="J350" s="109">
        <v>12</v>
      </c>
      <c r="K350" s="109">
        <v>12</v>
      </c>
    </row>
    <row r="351" spans="1:11" ht="63" x14ac:dyDescent="0.25">
      <c r="A351" s="248"/>
      <c r="B351" s="247"/>
      <c r="C351" s="248"/>
      <c r="D351" s="14" t="s">
        <v>274</v>
      </c>
      <c r="E351" s="14" t="s">
        <v>24</v>
      </c>
      <c r="F351" s="14" t="s">
        <v>25</v>
      </c>
      <c r="G351" s="90">
        <v>502.4</v>
      </c>
      <c r="H351" s="87">
        <v>306.5</v>
      </c>
      <c r="I351" s="87">
        <v>405.2</v>
      </c>
      <c r="J351" s="109">
        <v>299.39999999999998</v>
      </c>
      <c r="K351" s="109">
        <v>405.2</v>
      </c>
    </row>
    <row r="352" spans="1:11" ht="78.75" x14ac:dyDescent="0.25">
      <c r="A352" s="246" t="s">
        <v>542</v>
      </c>
      <c r="B352" s="247"/>
      <c r="C352" s="324" t="s">
        <v>213</v>
      </c>
      <c r="D352" s="108" t="s">
        <v>271</v>
      </c>
      <c r="E352" s="14" t="s">
        <v>203</v>
      </c>
      <c r="F352" s="14" t="s">
        <v>20</v>
      </c>
      <c r="G352" s="90">
        <v>12</v>
      </c>
      <c r="H352" s="87">
        <v>12</v>
      </c>
      <c r="I352" s="87">
        <v>12</v>
      </c>
      <c r="J352" s="109">
        <v>12</v>
      </c>
      <c r="K352" s="109">
        <v>12</v>
      </c>
    </row>
    <row r="353" spans="1:11" ht="63" x14ac:dyDescent="0.25">
      <c r="A353" s="248"/>
      <c r="B353" s="247"/>
      <c r="C353" s="325"/>
      <c r="D353" s="14" t="s">
        <v>274</v>
      </c>
      <c r="E353" s="14" t="s">
        <v>24</v>
      </c>
      <c r="F353" s="14" t="s">
        <v>25</v>
      </c>
      <c r="G353" s="90">
        <v>316.10000000000002</v>
      </c>
      <c r="H353" s="87">
        <v>642.79999999999995</v>
      </c>
      <c r="I353" s="87">
        <v>729.4</v>
      </c>
      <c r="J353" s="109">
        <v>627.9</v>
      </c>
      <c r="K353" s="109">
        <v>729.4</v>
      </c>
    </row>
    <row r="354" spans="1:11" ht="78.75" x14ac:dyDescent="0.25">
      <c r="A354" s="246" t="s">
        <v>543</v>
      </c>
      <c r="B354" s="247"/>
      <c r="C354" s="246" t="s">
        <v>214</v>
      </c>
      <c r="D354" s="96" t="s">
        <v>92</v>
      </c>
      <c r="E354" s="14" t="s">
        <v>203</v>
      </c>
      <c r="F354" s="14" t="s">
        <v>20</v>
      </c>
      <c r="G354" s="90">
        <v>1</v>
      </c>
      <c r="H354" s="87">
        <v>1</v>
      </c>
      <c r="I354" s="87">
        <v>1</v>
      </c>
      <c r="J354" s="109">
        <v>1</v>
      </c>
      <c r="K354" s="109">
        <v>1</v>
      </c>
    </row>
    <row r="355" spans="1:11" ht="63" x14ac:dyDescent="0.25">
      <c r="A355" s="248"/>
      <c r="B355" s="247"/>
      <c r="C355" s="248"/>
      <c r="D355" s="14" t="s">
        <v>274</v>
      </c>
      <c r="E355" s="14" t="s">
        <v>24</v>
      </c>
      <c r="F355" s="14" t="s">
        <v>25</v>
      </c>
      <c r="G355" s="90">
        <v>234.5</v>
      </c>
      <c r="H355" s="87">
        <v>256.39999999999998</v>
      </c>
      <c r="I355" s="87">
        <v>356.8</v>
      </c>
      <c r="J355" s="109">
        <v>250.4</v>
      </c>
      <c r="K355" s="109">
        <v>356.8</v>
      </c>
    </row>
    <row r="356" spans="1:11" ht="78.75" customHeight="1" x14ac:dyDescent="0.25">
      <c r="A356" s="246" t="s">
        <v>544</v>
      </c>
      <c r="B356" s="247"/>
      <c r="C356" s="246" t="s">
        <v>215</v>
      </c>
      <c r="D356" s="96" t="s">
        <v>93</v>
      </c>
      <c r="E356" s="14" t="s">
        <v>203</v>
      </c>
      <c r="F356" s="14" t="s">
        <v>20</v>
      </c>
      <c r="G356" s="90">
        <v>1</v>
      </c>
      <c r="H356" s="87">
        <v>1</v>
      </c>
      <c r="I356" s="87">
        <v>1</v>
      </c>
      <c r="J356" s="109">
        <v>1</v>
      </c>
      <c r="K356" s="109">
        <v>1</v>
      </c>
    </row>
    <row r="357" spans="1:11" ht="63" x14ac:dyDescent="0.25">
      <c r="A357" s="248"/>
      <c r="B357" s="247"/>
      <c r="C357" s="248"/>
      <c r="D357" s="14" t="s">
        <v>274</v>
      </c>
      <c r="E357" s="14" t="s">
        <v>24</v>
      </c>
      <c r="F357" s="14" t="s">
        <v>25</v>
      </c>
      <c r="G357" s="90">
        <v>756.2</v>
      </c>
      <c r="H357" s="87">
        <v>238.4</v>
      </c>
      <c r="I357" s="87">
        <v>339.5</v>
      </c>
      <c r="J357" s="109">
        <v>232.9</v>
      </c>
      <c r="K357" s="109">
        <v>339.5</v>
      </c>
    </row>
    <row r="358" spans="1:11" ht="78.75" customHeight="1" x14ac:dyDescent="0.25">
      <c r="A358" s="246" t="s">
        <v>545</v>
      </c>
      <c r="B358" s="247"/>
      <c r="C358" s="246" t="s">
        <v>216</v>
      </c>
      <c r="D358" s="14" t="s">
        <v>115</v>
      </c>
      <c r="E358" s="14" t="s">
        <v>203</v>
      </c>
      <c r="F358" s="14" t="s">
        <v>20</v>
      </c>
      <c r="G358" s="90">
        <v>10</v>
      </c>
      <c r="H358" s="87">
        <v>10</v>
      </c>
      <c r="I358" s="87">
        <v>10</v>
      </c>
      <c r="J358" s="109">
        <v>10</v>
      </c>
      <c r="K358" s="109">
        <v>10</v>
      </c>
    </row>
    <row r="359" spans="1:11" ht="63" x14ac:dyDescent="0.25">
      <c r="A359" s="248"/>
      <c r="B359" s="247"/>
      <c r="C359" s="248"/>
      <c r="D359" s="14" t="s">
        <v>274</v>
      </c>
      <c r="E359" s="14" t="s">
        <v>24</v>
      </c>
      <c r="F359" s="14" t="s">
        <v>6</v>
      </c>
      <c r="G359" s="84">
        <v>1597.4</v>
      </c>
      <c r="H359" s="84">
        <v>1152.5999999999999</v>
      </c>
      <c r="I359" s="84">
        <v>1220.9000000000001</v>
      </c>
      <c r="J359" s="113">
        <v>1126</v>
      </c>
      <c r="K359" s="113">
        <v>1220.9000000000001</v>
      </c>
    </row>
    <row r="360" spans="1:11" ht="78.75" x14ac:dyDescent="0.25">
      <c r="A360" s="246" t="s">
        <v>546</v>
      </c>
      <c r="B360" s="247"/>
      <c r="C360" s="246" t="s">
        <v>130</v>
      </c>
      <c r="D360" s="14" t="s">
        <v>123</v>
      </c>
      <c r="E360" s="14" t="s">
        <v>116</v>
      </c>
      <c r="F360" s="14" t="s">
        <v>23</v>
      </c>
      <c r="G360" s="90">
        <v>11</v>
      </c>
      <c r="H360" s="87">
        <v>11</v>
      </c>
      <c r="I360" s="87">
        <v>11</v>
      </c>
      <c r="J360" s="109">
        <v>11</v>
      </c>
      <c r="K360" s="109">
        <v>11</v>
      </c>
    </row>
    <row r="361" spans="1:11" ht="63" x14ac:dyDescent="0.25">
      <c r="A361" s="248"/>
      <c r="B361" s="247"/>
      <c r="C361" s="248"/>
      <c r="D361" s="14" t="s">
        <v>274</v>
      </c>
      <c r="E361" s="14" t="s">
        <v>24</v>
      </c>
      <c r="F361" s="14" t="s">
        <v>218</v>
      </c>
      <c r="G361" s="84">
        <v>2448.1999999999998</v>
      </c>
      <c r="H361" s="84">
        <v>719.9</v>
      </c>
      <c r="I361" s="84">
        <v>1193.5</v>
      </c>
      <c r="J361" s="84">
        <v>1098.2</v>
      </c>
      <c r="K361" s="84">
        <v>1230.3</v>
      </c>
    </row>
    <row r="362" spans="1:11" ht="78.75" x14ac:dyDescent="0.25">
      <c r="A362" s="246" t="s">
        <v>547</v>
      </c>
      <c r="B362" s="247"/>
      <c r="C362" s="246" t="s">
        <v>219</v>
      </c>
      <c r="D362" s="96" t="s">
        <v>99</v>
      </c>
      <c r="E362" s="14" t="s">
        <v>203</v>
      </c>
      <c r="F362" s="14" t="s">
        <v>20</v>
      </c>
      <c r="G362" s="87">
        <v>13</v>
      </c>
      <c r="H362" s="87">
        <v>13</v>
      </c>
      <c r="I362" s="87">
        <v>13</v>
      </c>
      <c r="J362" s="109">
        <v>13</v>
      </c>
      <c r="K362" s="109">
        <v>13</v>
      </c>
    </row>
    <row r="363" spans="1:11" ht="63" x14ac:dyDescent="0.25">
      <c r="A363" s="248"/>
      <c r="B363" s="247"/>
      <c r="C363" s="248"/>
      <c r="D363" s="14" t="s">
        <v>274</v>
      </c>
      <c r="E363" s="14" t="s">
        <v>24</v>
      </c>
      <c r="F363" s="14" t="s">
        <v>218</v>
      </c>
      <c r="G363" s="87">
        <v>297.2</v>
      </c>
      <c r="H363" s="87">
        <v>302.2</v>
      </c>
      <c r="I363" s="87">
        <v>401.1</v>
      </c>
      <c r="J363" s="109">
        <v>295.2</v>
      </c>
      <c r="K363" s="109">
        <v>401.1</v>
      </c>
    </row>
    <row r="364" spans="1:11" ht="78.75" x14ac:dyDescent="0.25">
      <c r="A364" s="246" t="s">
        <v>548</v>
      </c>
      <c r="B364" s="247"/>
      <c r="C364" s="246" t="s">
        <v>220</v>
      </c>
      <c r="D364" s="14" t="s">
        <v>272</v>
      </c>
      <c r="E364" s="14" t="s">
        <v>203</v>
      </c>
      <c r="F364" s="14" t="s">
        <v>20</v>
      </c>
      <c r="G364" s="87">
        <v>1</v>
      </c>
      <c r="H364" s="87">
        <v>1</v>
      </c>
      <c r="I364" s="87">
        <v>1</v>
      </c>
      <c r="J364" s="109">
        <v>1</v>
      </c>
      <c r="K364" s="109">
        <v>1</v>
      </c>
    </row>
    <row r="365" spans="1:11" ht="63" x14ac:dyDescent="0.25">
      <c r="A365" s="248"/>
      <c r="B365" s="247"/>
      <c r="C365" s="248"/>
      <c r="D365" s="14" t="s">
        <v>274</v>
      </c>
      <c r="E365" s="14" t="s">
        <v>24</v>
      </c>
      <c r="F365" s="14" t="s">
        <v>218</v>
      </c>
      <c r="G365" s="87">
        <v>169.9</v>
      </c>
      <c r="H365" s="87">
        <v>180.7</v>
      </c>
      <c r="I365" s="87">
        <v>290.5</v>
      </c>
      <c r="J365" s="109">
        <v>180.8</v>
      </c>
      <c r="K365" s="109">
        <v>290.5</v>
      </c>
    </row>
    <row r="366" spans="1:11" s="3" customFormat="1" ht="78.75" x14ac:dyDescent="0.25">
      <c r="A366" s="246" t="s">
        <v>983</v>
      </c>
      <c r="B366" s="247"/>
      <c r="C366" s="246" t="s">
        <v>221</v>
      </c>
      <c r="D366" s="96" t="s">
        <v>273</v>
      </c>
      <c r="E366" s="14" t="s">
        <v>203</v>
      </c>
      <c r="F366" s="14" t="s">
        <v>20</v>
      </c>
      <c r="G366" s="87">
        <v>15</v>
      </c>
      <c r="H366" s="87">
        <v>15</v>
      </c>
      <c r="I366" s="87">
        <v>15</v>
      </c>
      <c r="J366" s="109">
        <v>15</v>
      </c>
      <c r="K366" s="109">
        <v>15</v>
      </c>
    </row>
    <row r="367" spans="1:11" s="3" customFormat="1" ht="63" x14ac:dyDescent="0.25">
      <c r="A367" s="248"/>
      <c r="B367" s="247"/>
      <c r="C367" s="248"/>
      <c r="D367" s="14" t="s">
        <v>274</v>
      </c>
      <c r="E367" s="14" t="s">
        <v>24</v>
      </c>
      <c r="F367" s="14" t="s">
        <v>218</v>
      </c>
      <c r="G367" s="87">
        <v>509.7</v>
      </c>
      <c r="H367" s="87">
        <v>542.5</v>
      </c>
      <c r="I367" s="87">
        <v>652.20000000000005</v>
      </c>
      <c r="J367" s="109">
        <v>542.5</v>
      </c>
      <c r="K367" s="109">
        <v>652.20000000000005</v>
      </c>
    </row>
    <row r="368" spans="1:11" ht="78.75" x14ac:dyDescent="0.25">
      <c r="A368" s="246" t="s">
        <v>984</v>
      </c>
      <c r="B368" s="247"/>
      <c r="C368" s="294" t="s">
        <v>145</v>
      </c>
      <c r="D368" s="96" t="s">
        <v>118</v>
      </c>
      <c r="E368" s="110" t="s">
        <v>982</v>
      </c>
      <c r="F368" s="14" t="s">
        <v>23</v>
      </c>
      <c r="G368" s="91" t="s">
        <v>363</v>
      </c>
      <c r="H368" s="102">
        <v>27</v>
      </c>
      <c r="I368" s="102">
        <v>27</v>
      </c>
      <c r="J368" s="102">
        <v>27</v>
      </c>
      <c r="K368" s="102">
        <v>27</v>
      </c>
    </row>
    <row r="369" spans="1:12" ht="77.25" customHeight="1" x14ac:dyDescent="0.25">
      <c r="A369" s="248"/>
      <c r="B369" s="248"/>
      <c r="C369" s="295"/>
      <c r="D369" s="111" t="s">
        <v>977</v>
      </c>
      <c r="E369" s="14" t="s">
        <v>24</v>
      </c>
      <c r="F369" s="14" t="s">
        <v>218</v>
      </c>
      <c r="G369" s="112" t="s">
        <v>363</v>
      </c>
      <c r="H369" s="84">
        <v>1526.1</v>
      </c>
      <c r="I369" s="84">
        <v>1720.2</v>
      </c>
      <c r="J369" s="84">
        <v>1324.5</v>
      </c>
      <c r="K369" s="84">
        <v>1654.8</v>
      </c>
    </row>
    <row r="370" spans="1:12" ht="39.75" customHeight="1" x14ac:dyDescent="0.25">
      <c r="A370" s="265" t="s">
        <v>1202</v>
      </c>
      <c r="B370" s="266"/>
      <c r="C370" s="266"/>
      <c r="D370" s="267"/>
      <c r="E370" s="269" t="s">
        <v>7</v>
      </c>
      <c r="F370" s="269" t="s">
        <v>6</v>
      </c>
      <c r="G370" s="12">
        <v>39462.499999999993</v>
      </c>
      <c r="H370" s="12">
        <v>43028.600000000006</v>
      </c>
      <c r="I370" s="12">
        <v>52210.499999999993</v>
      </c>
      <c r="J370" s="12">
        <v>40088.600000000013</v>
      </c>
      <c r="K370" s="12">
        <v>50222.700000000012</v>
      </c>
    </row>
    <row r="371" spans="1:12" ht="43.5" customHeight="1" x14ac:dyDescent="0.25">
      <c r="A371" s="265" t="s">
        <v>1203</v>
      </c>
      <c r="B371" s="266"/>
      <c r="C371" s="266"/>
      <c r="D371" s="267"/>
      <c r="E371" s="270"/>
      <c r="F371" s="270"/>
      <c r="G371" s="12">
        <v>158968.633</v>
      </c>
      <c r="H371" s="12">
        <v>164088.81</v>
      </c>
      <c r="I371" s="12">
        <v>182031.56</v>
      </c>
      <c r="J371" s="12">
        <v>143833</v>
      </c>
      <c r="K371" s="12">
        <v>175087.3</v>
      </c>
      <c r="L371" s="8"/>
    </row>
    <row r="372" spans="1:12" x14ac:dyDescent="0.25">
      <c r="A372" s="276" t="s">
        <v>338</v>
      </c>
      <c r="B372" s="276"/>
      <c r="C372" s="276"/>
      <c r="D372" s="276"/>
      <c r="E372" s="276"/>
      <c r="F372" s="276"/>
      <c r="G372" s="276"/>
      <c r="H372" s="276"/>
      <c r="I372" s="276"/>
      <c r="J372" s="276"/>
      <c r="K372" s="277"/>
    </row>
    <row r="373" spans="1:12" ht="78.75" x14ac:dyDescent="0.25">
      <c r="A373" s="246" t="s">
        <v>549</v>
      </c>
      <c r="B373" s="246" t="s">
        <v>276</v>
      </c>
      <c r="C373" s="246" t="s">
        <v>277</v>
      </c>
      <c r="D373" s="95" t="s">
        <v>278</v>
      </c>
      <c r="E373" s="14" t="s">
        <v>171</v>
      </c>
      <c r="F373" s="114" t="s">
        <v>23</v>
      </c>
      <c r="G373" s="115">
        <v>34</v>
      </c>
      <c r="H373" s="119">
        <v>32</v>
      </c>
      <c r="I373" s="122">
        <v>20</v>
      </c>
      <c r="J373" s="119">
        <v>20</v>
      </c>
      <c r="K373" s="119">
        <v>20</v>
      </c>
    </row>
    <row r="374" spans="1:12" ht="48.75" customHeight="1" x14ac:dyDescent="0.25">
      <c r="A374" s="247"/>
      <c r="B374" s="247"/>
      <c r="C374" s="247"/>
      <c r="D374" s="14" t="s">
        <v>281</v>
      </c>
      <c r="E374" s="246" t="s">
        <v>24</v>
      </c>
      <c r="F374" s="246" t="s">
        <v>6</v>
      </c>
      <c r="G374" s="113">
        <v>2154.7599999999998</v>
      </c>
      <c r="H374" s="120">
        <v>1681.82</v>
      </c>
      <c r="I374" s="121">
        <v>1820.9211039281195</v>
      </c>
      <c r="J374" s="120">
        <v>1346.5934027791473</v>
      </c>
      <c r="K374" s="120">
        <v>1807.4626140393086</v>
      </c>
    </row>
    <row r="375" spans="1:12" x14ac:dyDescent="0.25">
      <c r="A375" s="248"/>
      <c r="B375" s="247"/>
      <c r="C375" s="248"/>
      <c r="D375" s="14" t="s">
        <v>279</v>
      </c>
      <c r="E375" s="248"/>
      <c r="F375" s="248"/>
      <c r="G375" s="113">
        <v>4030.8</v>
      </c>
      <c r="H375" s="120">
        <v>3431.6</v>
      </c>
      <c r="I375" s="121">
        <v>4268.9399999999996</v>
      </c>
      <c r="J375" s="120">
        <v>3261.3</v>
      </c>
      <c r="K375" s="120">
        <v>4275.3</v>
      </c>
    </row>
    <row r="376" spans="1:12" ht="78.75" x14ac:dyDescent="0.25">
      <c r="A376" s="246" t="s">
        <v>550</v>
      </c>
      <c r="B376" s="247"/>
      <c r="C376" s="246" t="s">
        <v>166</v>
      </c>
      <c r="D376" s="95" t="s">
        <v>280</v>
      </c>
      <c r="E376" s="14" t="s">
        <v>167</v>
      </c>
      <c r="F376" s="114" t="s">
        <v>23</v>
      </c>
      <c r="G376" s="115">
        <v>17030</v>
      </c>
      <c r="H376" s="119">
        <v>10411</v>
      </c>
      <c r="I376" s="122">
        <v>10276</v>
      </c>
      <c r="J376" s="119">
        <v>10276</v>
      </c>
      <c r="K376" s="119">
        <v>10276</v>
      </c>
    </row>
    <row r="377" spans="1:12" ht="63" x14ac:dyDescent="0.25">
      <c r="A377" s="248"/>
      <c r="B377" s="247"/>
      <c r="C377" s="248"/>
      <c r="D377" s="14" t="s">
        <v>281</v>
      </c>
      <c r="E377" s="14" t="s">
        <v>24</v>
      </c>
      <c r="F377" s="114" t="s">
        <v>6</v>
      </c>
      <c r="G377" s="113">
        <v>6630.09</v>
      </c>
      <c r="H377" s="120">
        <v>4256.01</v>
      </c>
      <c r="I377" s="121">
        <v>4608.0064135746716</v>
      </c>
      <c r="J377" s="120">
        <v>3407.6770394378373</v>
      </c>
      <c r="K377" s="120">
        <v>4573.9484812508135</v>
      </c>
    </row>
    <row r="378" spans="1:12" ht="78.75" x14ac:dyDescent="0.25">
      <c r="A378" s="246" t="s">
        <v>551</v>
      </c>
      <c r="B378" s="247"/>
      <c r="C378" s="246" t="s">
        <v>162</v>
      </c>
      <c r="D378" s="95" t="s">
        <v>282</v>
      </c>
      <c r="E378" s="14" t="s">
        <v>163</v>
      </c>
      <c r="F378" s="114" t="s">
        <v>23</v>
      </c>
      <c r="G378" s="115">
        <v>183048</v>
      </c>
      <c r="H378" s="119">
        <v>171937</v>
      </c>
      <c r="I378" s="122">
        <v>149610</v>
      </c>
      <c r="J378" s="119">
        <v>149610</v>
      </c>
      <c r="K378" s="119">
        <v>149610</v>
      </c>
    </row>
    <row r="379" spans="1:12" ht="63" x14ac:dyDescent="0.25">
      <c r="A379" s="248"/>
      <c r="B379" s="247"/>
      <c r="C379" s="248"/>
      <c r="D379" s="14" t="s">
        <v>281</v>
      </c>
      <c r="E379" s="14" t="s">
        <v>24</v>
      </c>
      <c r="F379" s="114" t="s">
        <v>6</v>
      </c>
      <c r="G379" s="113">
        <v>58367.177560000011</v>
      </c>
      <c r="H379" s="120">
        <v>52770.36</v>
      </c>
      <c r="I379" s="121">
        <v>57134.809166216379</v>
      </c>
      <c r="J379" s="120">
        <v>42251.889401634187</v>
      </c>
      <c r="K379" s="120">
        <v>56712.523845999123</v>
      </c>
    </row>
    <row r="380" spans="1:12" ht="78.75" customHeight="1" x14ac:dyDescent="0.25">
      <c r="A380" s="246" t="s">
        <v>552</v>
      </c>
      <c r="B380" s="247"/>
      <c r="C380" s="246" t="s">
        <v>117</v>
      </c>
      <c r="D380" s="95" t="s">
        <v>283</v>
      </c>
      <c r="E380" s="14" t="s">
        <v>119</v>
      </c>
      <c r="F380" s="114" t="s">
        <v>23</v>
      </c>
      <c r="G380" s="115">
        <v>36</v>
      </c>
      <c r="H380" s="119">
        <v>36</v>
      </c>
      <c r="I380" s="122">
        <v>36</v>
      </c>
      <c r="J380" s="119">
        <v>36</v>
      </c>
      <c r="K380" s="119">
        <v>36</v>
      </c>
    </row>
    <row r="381" spans="1:12" ht="63" x14ac:dyDescent="0.25">
      <c r="A381" s="248"/>
      <c r="B381" s="247"/>
      <c r="C381" s="248"/>
      <c r="D381" s="14" t="s">
        <v>284</v>
      </c>
      <c r="E381" s="14" t="s">
        <v>24</v>
      </c>
      <c r="F381" s="114" t="s">
        <v>6</v>
      </c>
      <c r="G381" s="113">
        <v>21569.49</v>
      </c>
      <c r="H381" s="120">
        <v>18363.060000000001</v>
      </c>
      <c r="I381" s="121">
        <v>21344.7</v>
      </c>
      <c r="J381" s="120">
        <v>16306.5</v>
      </c>
      <c r="K381" s="120">
        <v>21376.5</v>
      </c>
    </row>
    <row r="382" spans="1:12" ht="78.75" customHeight="1" x14ac:dyDescent="0.25">
      <c r="A382" s="246" t="s">
        <v>553</v>
      </c>
      <c r="B382" s="247"/>
      <c r="C382" s="246" t="s">
        <v>285</v>
      </c>
      <c r="D382" s="95" t="s">
        <v>286</v>
      </c>
      <c r="E382" s="14" t="s">
        <v>169</v>
      </c>
      <c r="F382" s="114" t="s">
        <v>23</v>
      </c>
      <c r="G382" s="116">
        <v>15</v>
      </c>
      <c r="H382" s="119">
        <v>15</v>
      </c>
      <c r="I382" s="122">
        <v>15</v>
      </c>
      <c r="J382" s="119">
        <v>15</v>
      </c>
      <c r="K382" s="119">
        <v>15</v>
      </c>
    </row>
    <row r="383" spans="1:12" ht="63" x14ac:dyDescent="0.25">
      <c r="A383" s="248"/>
      <c r="B383" s="247"/>
      <c r="C383" s="248"/>
      <c r="D383" s="14" t="s">
        <v>284</v>
      </c>
      <c r="E383" s="14" t="s">
        <v>24</v>
      </c>
      <c r="F383" s="114" t="s">
        <v>6</v>
      </c>
      <c r="G383" s="113">
        <v>3749.1</v>
      </c>
      <c r="H383" s="120">
        <v>3191.77</v>
      </c>
      <c r="I383" s="121">
        <v>4268.9399999999996</v>
      </c>
      <c r="J383" s="120">
        <v>3261.3</v>
      </c>
      <c r="K383" s="120">
        <v>4275.3</v>
      </c>
    </row>
    <row r="384" spans="1:12" ht="78.75" x14ac:dyDescent="0.25">
      <c r="A384" s="246" t="s">
        <v>554</v>
      </c>
      <c r="B384" s="247"/>
      <c r="C384" s="246" t="s">
        <v>287</v>
      </c>
      <c r="D384" s="95" t="s">
        <v>288</v>
      </c>
      <c r="E384" s="14" t="s">
        <v>116</v>
      </c>
      <c r="F384" s="114" t="s">
        <v>23</v>
      </c>
      <c r="G384" s="115">
        <v>112</v>
      </c>
      <c r="H384" s="119">
        <v>129</v>
      </c>
      <c r="I384" s="122">
        <v>158</v>
      </c>
      <c r="J384" s="119">
        <v>158</v>
      </c>
      <c r="K384" s="119">
        <v>158</v>
      </c>
    </row>
    <row r="385" spans="1:11" ht="47.25" customHeight="1" x14ac:dyDescent="0.25">
      <c r="A385" s="247"/>
      <c r="B385" s="247"/>
      <c r="C385" s="247"/>
      <c r="D385" s="14" t="s">
        <v>289</v>
      </c>
      <c r="E385" s="246" t="s">
        <v>24</v>
      </c>
      <c r="F385" s="246" t="s">
        <v>6</v>
      </c>
      <c r="G385" s="113">
        <v>4705.88</v>
      </c>
      <c r="H385" s="120">
        <v>3758.61</v>
      </c>
      <c r="I385" s="121">
        <v>4277.5337589194414</v>
      </c>
      <c r="J385" s="120">
        <v>3172.733556437945</v>
      </c>
      <c r="K385" s="120">
        <v>4237.0471119293297</v>
      </c>
    </row>
    <row r="386" spans="1:11" x14ac:dyDescent="0.25">
      <c r="A386" s="247"/>
      <c r="B386" s="247"/>
      <c r="C386" s="247"/>
      <c r="D386" s="14" t="s">
        <v>290</v>
      </c>
      <c r="E386" s="247"/>
      <c r="F386" s="247"/>
      <c r="G386" s="113">
        <v>1608.77</v>
      </c>
      <c r="H386" s="121">
        <v>1430.05</v>
      </c>
      <c r="I386" s="121">
        <v>1446.8658053123318</v>
      </c>
      <c r="J386" s="120">
        <v>998.10797203929485</v>
      </c>
      <c r="K386" s="120">
        <v>1443.2809049027373</v>
      </c>
    </row>
    <row r="387" spans="1:11" x14ac:dyDescent="0.25">
      <c r="A387" s="247"/>
      <c r="B387" s="247"/>
      <c r="C387" s="247"/>
      <c r="D387" s="14" t="s">
        <v>291</v>
      </c>
      <c r="E387" s="247"/>
      <c r="F387" s="247"/>
      <c r="G387" s="113">
        <v>2846</v>
      </c>
      <c r="H387" s="120">
        <v>985.39</v>
      </c>
      <c r="I387" s="121">
        <v>1043.9774381932612</v>
      </c>
      <c r="J387" s="120">
        <v>810.42797601432176</v>
      </c>
      <c r="K387" s="120">
        <v>953.30765626235268</v>
      </c>
    </row>
    <row r="388" spans="1:11" x14ac:dyDescent="0.25">
      <c r="A388" s="248"/>
      <c r="B388" s="247"/>
      <c r="C388" s="248"/>
      <c r="D388" s="14" t="s">
        <v>279</v>
      </c>
      <c r="E388" s="248"/>
      <c r="F388" s="248"/>
      <c r="G388" s="113">
        <v>5469.86</v>
      </c>
      <c r="H388" s="120">
        <v>4656.7299999999996</v>
      </c>
      <c r="I388" s="121">
        <v>5691.92</v>
      </c>
      <c r="J388" s="120">
        <v>4348.3999999999996</v>
      </c>
      <c r="K388" s="120">
        <v>5700.4</v>
      </c>
    </row>
    <row r="389" spans="1:11" ht="78.75" x14ac:dyDescent="0.25">
      <c r="A389" s="246" t="s">
        <v>555</v>
      </c>
      <c r="B389" s="247"/>
      <c r="C389" s="243" t="s">
        <v>292</v>
      </c>
      <c r="D389" s="95" t="s">
        <v>293</v>
      </c>
      <c r="E389" s="95" t="s">
        <v>294</v>
      </c>
      <c r="F389" s="114" t="s">
        <v>23</v>
      </c>
      <c r="G389" s="115">
        <v>11</v>
      </c>
      <c r="H389" s="119">
        <v>12</v>
      </c>
      <c r="I389" s="122">
        <v>11</v>
      </c>
      <c r="J389" s="119">
        <v>11</v>
      </c>
      <c r="K389" s="119">
        <v>11</v>
      </c>
    </row>
    <row r="390" spans="1:11" ht="63" x14ac:dyDescent="0.25">
      <c r="A390" s="248"/>
      <c r="B390" s="247"/>
      <c r="C390" s="244"/>
      <c r="D390" s="14" t="s">
        <v>295</v>
      </c>
      <c r="E390" s="14" t="s">
        <v>24</v>
      </c>
      <c r="F390" s="114" t="s">
        <v>6</v>
      </c>
      <c r="G390" s="113">
        <v>6362.7</v>
      </c>
      <c r="H390" s="120">
        <v>6663.11</v>
      </c>
      <c r="I390" s="121">
        <v>7059.2484991784186</v>
      </c>
      <c r="J390" s="120">
        <v>5480.0154333529099</v>
      </c>
      <c r="K390" s="120">
        <v>6446.1504583583901</v>
      </c>
    </row>
    <row r="391" spans="1:11" ht="78.75" x14ac:dyDescent="0.25">
      <c r="A391" s="246" t="s">
        <v>556</v>
      </c>
      <c r="B391" s="247"/>
      <c r="C391" s="246" t="s">
        <v>146</v>
      </c>
      <c r="D391" s="95" t="s">
        <v>239</v>
      </c>
      <c r="E391" s="14" t="s">
        <v>296</v>
      </c>
      <c r="F391" s="114" t="s">
        <v>240</v>
      </c>
      <c r="G391" s="115">
        <v>12000</v>
      </c>
      <c r="H391" s="119">
        <v>12000</v>
      </c>
      <c r="I391" s="122">
        <v>12000</v>
      </c>
      <c r="J391" s="119">
        <v>12000</v>
      </c>
      <c r="K391" s="119">
        <v>12000</v>
      </c>
    </row>
    <row r="392" spans="1:11" ht="63" x14ac:dyDescent="0.25">
      <c r="A392" s="248"/>
      <c r="B392" s="247"/>
      <c r="C392" s="248"/>
      <c r="D392" s="14" t="s">
        <v>284</v>
      </c>
      <c r="E392" s="14" t="s">
        <v>24</v>
      </c>
      <c r="F392" s="114" t="s">
        <v>6</v>
      </c>
      <c r="G392" s="113">
        <v>3248.1</v>
      </c>
      <c r="H392" s="120">
        <v>2765.29</v>
      </c>
      <c r="I392" s="121">
        <v>2845.96</v>
      </c>
      <c r="J392" s="120">
        <v>2174.1999999999998</v>
      </c>
      <c r="K392" s="120">
        <v>2850.2</v>
      </c>
    </row>
    <row r="393" spans="1:11" ht="78.75" x14ac:dyDescent="0.25">
      <c r="A393" s="246" t="s">
        <v>557</v>
      </c>
      <c r="B393" s="247"/>
      <c r="C393" s="246" t="s">
        <v>297</v>
      </c>
      <c r="D393" s="95" t="s">
        <v>298</v>
      </c>
      <c r="E393" s="14" t="s">
        <v>299</v>
      </c>
      <c r="F393" s="114" t="s">
        <v>23</v>
      </c>
      <c r="G393" s="115">
        <v>25448</v>
      </c>
      <c r="H393" s="119">
        <v>18877</v>
      </c>
      <c r="I393" s="119">
        <v>85227</v>
      </c>
      <c r="J393" s="119">
        <v>85227</v>
      </c>
      <c r="K393" s="119">
        <v>85227</v>
      </c>
    </row>
    <row r="394" spans="1:11" ht="47.25" customHeight="1" x14ac:dyDescent="0.25">
      <c r="A394" s="247"/>
      <c r="B394" s="247"/>
      <c r="C394" s="247"/>
      <c r="D394" s="14" t="s">
        <v>300</v>
      </c>
      <c r="E394" s="246" t="s">
        <v>24</v>
      </c>
      <c r="F394" s="246" t="s">
        <v>6</v>
      </c>
      <c r="G394" s="113">
        <v>10243.92</v>
      </c>
      <c r="H394" s="120">
        <v>5645.49</v>
      </c>
      <c r="I394" s="121">
        <v>5907.474062717828</v>
      </c>
      <c r="J394" s="120">
        <v>4222.2355972944097</v>
      </c>
      <c r="K394" s="120">
        <v>5513.5461898346221</v>
      </c>
    </row>
    <row r="395" spans="1:11" x14ac:dyDescent="0.25">
      <c r="A395" s="248"/>
      <c r="B395" s="247"/>
      <c r="C395" s="248"/>
      <c r="D395" s="14" t="s">
        <v>291</v>
      </c>
      <c r="E395" s="248"/>
      <c r="F395" s="248"/>
      <c r="G395" s="113">
        <v>14659.380000000001</v>
      </c>
      <c r="H395" s="120">
        <v>25007.919999999998</v>
      </c>
      <c r="I395" s="121">
        <v>26494.693125478025</v>
      </c>
      <c r="J395" s="120">
        <v>20567.533108724918</v>
      </c>
      <c r="K395" s="120">
        <v>24193.620362669211</v>
      </c>
    </row>
    <row r="396" spans="1:11" ht="78.75" x14ac:dyDescent="0.25">
      <c r="A396" s="246" t="s">
        <v>558</v>
      </c>
      <c r="B396" s="247"/>
      <c r="C396" s="246" t="s">
        <v>301</v>
      </c>
      <c r="D396" s="95" t="s">
        <v>598</v>
      </c>
      <c r="E396" s="40" t="s">
        <v>1297</v>
      </c>
      <c r="F396" s="92" t="s">
        <v>23</v>
      </c>
      <c r="G396" s="115">
        <v>32</v>
      </c>
      <c r="H396" s="119">
        <v>17</v>
      </c>
      <c r="I396" s="119">
        <v>23</v>
      </c>
      <c r="J396" s="119">
        <v>23</v>
      </c>
      <c r="K396" s="119">
        <v>23</v>
      </c>
    </row>
    <row r="397" spans="1:11" ht="47.25" customHeight="1" x14ac:dyDescent="0.25">
      <c r="A397" s="247"/>
      <c r="B397" s="247"/>
      <c r="C397" s="247"/>
      <c r="D397" s="14" t="s">
        <v>300</v>
      </c>
      <c r="E397" s="246" t="s">
        <v>24</v>
      </c>
      <c r="F397" s="246" t="s">
        <v>6</v>
      </c>
      <c r="G397" s="113">
        <v>800.91</v>
      </c>
      <c r="H397" s="120">
        <v>0</v>
      </c>
      <c r="I397" s="121">
        <v>0</v>
      </c>
      <c r="J397" s="120">
        <v>0</v>
      </c>
      <c r="K397" s="120">
        <v>0</v>
      </c>
    </row>
    <row r="398" spans="1:11" x14ac:dyDescent="0.25">
      <c r="A398" s="248"/>
      <c r="B398" s="247"/>
      <c r="C398" s="248"/>
      <c r="D398" s="14" t="s">
        <v>291</v>
      </c>
      <c r="E398" s="248"/>
      <c r="F398" s="248"/>
      <c r="G398" s="113">
        <v>3570.2</v>
      </c>
      <c r="H398" s="120">
        <v>0</v>
      </c>
      <c r="I398" s="120">
        <v>0</v>
      </c>
      <c r="J398" s="120">
        <v>0</v>
      </c>
      <c r="K398" s="120">
        <v>0</v>
      </c>
    </row>
    <row r="399" spans="1:11" ht="78.75" x14ac:dyDescent="0.25">
      <c r="A399" s="246" t="s">
        <v>559</v>
      </c>
      <c r="B399" s="247"/>
      <c r="C399" s="354" t="s">
        <v>304</v>
      </c>
      <c r="D399" s="95" t="s">
        <v>989</v>
      </c>
      <c r="E399" s="14" t="s">
        <v>305</v>
      </c>
      <c r="F399" s="117" t="s">
        <v>27</v>
      </c>
      <c r="G399" s="115">
        <v>1323</v>
      </c>
      <c r="H399" s="119">
        <v>1635</v>
      </c>
      <c r="I399" s="119">
        <v>1323</v>
      </c>
      <c r="J399" s="119">
        <v>1323</v>
      </c>
      <c r="K399" s="119">
        <v>1323</v>
      </c>
    </row>
    <row r="400" spans="1:11" ht="63" x14ac:dyDescent="0.25">
      <c r="A400" s="248"/>
      <c r="B400" s="247"/>
      <c r="C400" s="355"/>
      <c r="D400" s="14" t="s">
        <v>303</v>
      </c>
      <c r="E400" s="14" t="s">
        <v>24</v>
      </c>
      <c r="F400" s="114" t="s">
        <v>6</v>
      </c>
      <c r="G400" s="113">
        <v>26720</v>
      </c>
      <c r="H400" s="120">
        <v>16606.13</v>
      </c>
      <c r="I400" s="121">
        <v>19224.938289776808</v>
      </c>
      <c r="J400" s="120">
        <v>15672.334678071102</v>
      </c>
      <c r="K400" s="120">
        <v>17606.36983611737</v>
      </c>
    </row>
    <row r="401" spans="1:11" ht="94.5" x14ac:dyDescent="0.25">
      <c r="A401" s="246" t="s">
        <v>560</v>
      </c>
      <c r="B401" s="247"/>
      <c r="C401" s="246" t="s">
        <v>306</v>
      </c>
      <c r="D401" s="95" t="s">
        <v>990</v>
      </c>
      <c r="E401" s="14" t="s">
        <v>299</v>
      </c>
      <c r="F401" s="117" t="s">
        <v>23</v>
      </c>
      <c r="G401" s="115">
        <v>43374</v>
      </c>
      <c r="H401" s="120">
        <v>60067</v>
      </c>
      <c r="I401" s="120">
        <v>31377</v>
      </c>
      <c r="J401" s="120">
        <v>31377</v>
      </c>
      <c r="K401" s="120">
        <v>31377</v>
      </c>
    </row>
    <row r="402" spans="1:11" ht="47.25" customHeight="1" x14ac:dyDescent="0.25">
      <c r="A402" s="247"/>
      <c r="B402" s="247"/>
      <c r="C402" s="247"/>
      <c r="D402" s="14" t="s">
        <v>300</v>
      </c>
      <c r="E402" s="246" t="s">
        <v>24</v>
      </c>
      <c r="F402" s="246" t="s">
        <v>6</v>
      </c>
      <c r="G402" s="113">
        <v>18145.91</v>
      </c>
      <c r="H402" s="120">
        <v>12844.09</v>
      </c>
      <c r="I402" s="121">
        <v>13440.129344763103</v>
      </c>
      <c r="J402" s="120">
        <v>9606.0332976887275</v>
      </c>
      <c r="K402" s="120">
        <v>12543.901700282868</v>
      </c>
    </row>
    <row r="403" spans="1:11" x14ac:dyDescent="0.25">
      <c r="A403" s="248"/>
      <c r="B403" s="247"/>
      <c r="C403" s="248"/>
      <c r="D403" s="14" t="s">
        <v>291</v>
      </c>
      <c r="E403" s="248"/>
      <c r="F403" s="248"/>
      <c r="G403" s="113">
        <v>26020.400000000001</v>
      </c>
      <c r="H403" s="120">
        <v>17021.080000000002</v>
      </c>
      <c r="I403" s="121">
        <v>18033.020353251941</v>
      </c>
      <c r="J403" s="120">
        <v>13998.831441801343</v>
      </c>
      <c r="K403" s="120">
        <v>16466.846638028121</v>
      </c>
    </row>
    <row r="404" spans="1:11" ht="78.75" x14ac:dyDescent="0.25">
      <c r="A404" s="246" t="s">
        <v>561</v>
      </c>
      <c r="B404" s="247"/>
      <c r="C404" s="243" t="s">
        <v>307</v>
      </c>
      <c r="D404" s="95" t="s">
        <v>308</v>
      </c>
      <c r="E404" s="95" t="s">
        <v>179</v>
      </c>
      <c r="F404" s="117" t="s">
        <v>20</v>
      </c>
      <c r="G404" s="115">
        <v>108890</v>
      </c>
      <c r="H404" s="119">
        <v>90668</v>
      </c>
      <c r="I404" s="119">
        <v>198112</v>
      </c>
      <c r="J404" s="119">
        <v>198112</v>
      </c>
      <c r="K404" s="119">
        <v>198112</v>
      </c>
    </row>
    <row r="405" spans="1:11" ht="63" x14ac:dyDescent="0.25">
      <c r="A405" s="248"/>
      <c r="B405" s="247"/>
      <c r="C405" s="244"/>
      <c r="D405" s="14" t="s">
        <v>303</v>
      </c>
      <c r="E405" s="14" t="s">
        <v>24</v>
      </c>
      <c r="F405" s="114" t="s">
        <v>6</v>
      </c>
      <c r="G405" s="113">
        <v>45844.27</v>
      </c>
      <c r="H405" s="120">
        <v>36729.64</v>
      </c>
      <c r="I405" s="121">
        <v>42521.952209178489</v>
      </c>
      <c r="J405" s="120">
        <v>34664.26035508106</v>
      </c>
      <c r="K405" s="120">
        <v>38941.982827930107</v>
      </c>
    </row>
    <row r="406" spans="1:11" ht="78.75" x14ac:dyDescent="0.25">
      <c r="A406" s="351" t="s">
        <v>562</v>
      </c>
      <c r="B406" s="247"/>
      <c r="C406" s="246" t="s">
        <v>164</v>
      </c>
      <c r="D406" s="95" t="s">
        <v>309</v>
      </c>
      <c r="E406" s="14" t="s">
        <v>310</v>
      </c>
      <c r="F406" s="114" t="s">
        <v>23</v>
      </c>
      <c r="G406" s="115">
        <v>928</v>
      </c>
      <c r="H406" s="119">
        <v>949</v>
      </c>
      <c r="I406" s="119">
        <v>604</v>
      </c>
      <c r="J406" s="119">
        <v>704</v>
      </c>
      <c r="K406" s="119">
        <v>704</v>
      </c>
    </row>
    <row r="407" spans="1:11" ht="47.25" customHeight="1" x14ac:dyDescent="0.25">
      <c r="A407" s="352"/>
      <c r="B407" s="247"/>
      <c r="C407" s="247"/>
      <c r="D407" s="14" t="s">
        <v>311</v>
      </c>
      <c r="E407" s="246" t="s">
        <v>24</v>
      </c>
      <c r="F407" s="246" t="s">
        <v>6</v>
      </c>
      <c r="G407" s="113">
        <v>2024.61</v>
      </c>
      <c r="H407" s="120">
        <v>1303.94</v>
      </c>
      <c r="I407" s="121">
        <v>1483.9629579583388</v>
      </c>
      <c r="J407" s="120">
        <v>1100.6854272997459</v>
      </c>
      <c r="K407" s="120">
        <v>1469.9173214277139</v>
      </c>
    </row>
    <row r="408" spans="1:11" x14ac:dyDescent="0.25">
      <c r="A408" s="352"/>
      <c r="B408" s="247"/>
      <c r="C408" s="247"/>
      <c r="D408" s="14" t="s">
        <v>1204</v>
      </c>
      <c r="E408" s="247"/>
      <c r="F408" s="247"/>
      <c r="G408" s="113">
        <v>2225.6</v>
      </c>
      <c r="H408" s="120">
        <v>821.64</v>
      </c>
      <c r="I408" s="121">
        <v>859.76751575347691</v>
      </c>
      <c r="J408" s="120">
        <v>614.49969511023266</v>
      </c>
      <c r="K408" s="120">
        <v>802.43567052502283</v>
      </c>
    </row>
    <row r="409" spans="1:11" x14ac:dyDescent="0.25">
      <c r="A409" s="353"/>
      <c r="B409" s="247"/>
      <c r="C409" s="248"/>
      <c r="D409" s="14" t="s">
        <v>279</v>
      </c>
      <c r="E409" s="248"/>
      <c r="F409" s="248"/>
      <c r="G409" s="113">
        <v>3444.7</v>
      </c>
      <c r="H409" s="120">
        <v>2932.63</v>
      </c>
      <c r="I409" s="121">
        <v>2845.96</v>
      </c>
      <c r="J409" s="120">
        <v>2174.1999999999998</v>
      </c>
      <c r="K409" s="120">
        <v>2850.2</v>
      </c>
    </row>
    <row r="410" spans="1:11" ht="78.75" x14ac:dyDescent="0.25">
      <c r="A410" s="246" t="s">
        <v>563</v>
      </c>
      <c r="B410" s="247"/>
      <c r="C410" s="243" t="s">
        <v>173</v>
      </c>
      <c r="D410" s="95" t="s">
        <v>312</v>
      </c>
      <c r="E410" s="95" t="s">
        <v>313</v>
      </c>
      <c r="F410" s="114" t="s">
        <v>20</v>
      </c>
      <c r="G410" s="115">
        <v>102990</v>
      </c>
      <c r="H410" s="119">
        <v>105900</v>
      </c>
      <c r="I410" s="119">
        <v>158000</v>
      </c>
      <c r="J410" s="119">
        <v>158000</v>
      </c>
      <c r="K410" s="119">
        <v>158000</v>
      </c>
    </row>
    <row r="411" spans="1:11" ht="47.25" customHeight="1" x14ac:dyDescent="0.25">
      <c r="A411" s="247"/>
      <c r="B411" s="247"/>
      <c r="C411" s="245"/>
      <c r="D411" s="14" t="s">
        <v>314</v>
      </c>
      <c r="E411" s="246" t="s">
        <v>24</v>
      </c>
      <c r="F411" s="246" t="s">
        <v>6</v>
      </c>
      <c r="G411" s="113">
        <v>21252.57</v>
      </c>
      <c r="H411" s="120">
        <v>19675.39</v>
      </c>
      <c r="I411" s="121">
        <v>22391.83110628838</v>
      </c>
      <c r="J411" s="120">
        <v>16608.475337657783</v>
      </c>
      <c r="K411" s="120">
        <v>22179.893524364656</v>
      </c>
    </row>
    <row r="412" spans="1:11" x14ac:dyDescent="0.25">
      <c r="A412" s="248"/>
      <c r="B412" s="247"/>
      <c r="C412" s="244"/>
      <c r="D412" s="14" t="s">
        <v>290</v>
      </c>
      <c r="E412" s="248"/>
      <c r="F412" s="248"/>
      <c r="G412" s="113">
        <v>9090</v>
      </c>
      <c r="H412" s="121">
        <v>6300.46</v>
      </c>
      <c r="I412" s="121">
        <v>6374.5313191775731</v>
      </c>
      <c r="J412" s="120">
        <v>4397.4157826695246</v>
      </c>
      <c r="K412" s="120">
        <v>6358.7371385056758</v>
      </c>
    </row>
    <row r="413" spans="1:11" ht="78.75" x14ac:dyDescent="0.25">
      <c r="A413" s="246" t="s">
        <v>564</v>
      </c>
      <c r="B413" s="247"/>
      <c r="C413" s="246" t="s">
        <v>315</v>
      </c>
      <c r="D413" s="95" t="s">
        <v>316</v>
      </c>
      <c r="E413" s="14" t="s">
        <v>317</v>
      </c>
      <c r="F413" s="114" t="s">
        <v>318</v>
      </c>
      <c r="G413" s="115">
        <v>4094</v>
      </c>
      <c r="H413" s="119">
        <v>4200</v>
      </c>
      <c r="I413" s="119">
        <v>4094</v>
      </c>
      <c r="J413" s="119">
        <v>4094</v>
      </c>
      <c r="K413" s="119">
        <v>4094</v>
      </c>
    </row>
    <row r="414" spans="1:11" ht="63" x14ac:dyDescent="0.25">
      <c r="A414" s="248"/>
      <c r="B414" s="247"/>
      <c r="C414" s="248"/>
      <c r="D414" s="14" t="s">
        <v>303</v>
      </c>
      <c r="E414" s="14" t="s">
        <v>24</v>
      </c>
      <c r="F414" s="114" t="s">
        <v>6</v>
      </c>
      <c r="G414" s="113">
        <v>2235</v>
      </c>
      <c r="H414" s="120">
        <v>6347.33</v>
      </c>
      <c r="I414" s="121">
        <v>7348.3095010446978</v>
      </c>
      <c r="J414" s="120">
        <v>5990.4049668478383</v>
      </c>
      <c r="K414" s="120">
        <v>6729.647335952518</v>
      </c>
    </row>
    <row r="415" spans="1:11" ht="126" x14ac:dyDescent="0.25">
      <c r="A415" s="246" t="s">
        <v>565</v>
      </c>
      <c r="B415" s="247"/>
      <c r="C415" s="243" t="s">
        <v>319</v>
      </c>
      <c r="D415" s="95" t="s">
        <v>320</v>
      </c>
      <c r="E415" s="118" t="s">
        <v>151</v>
      </c>
      <c r="F415" s="117" t="s">
        <v>321</v>
      </c>
      <c r="G415" s="115">
        <v>41521</v>
      </c>
      <c r="H415" s="119">
        <v>41521</v>
      </c>
      <c r="I415" s="119">
        <v>41521</v>
      </c>
      <c r="J415" s="119">
        <v>41521</v>
      </c>
      <c r="K415" s="119">
        <v>41521</v>
      </c>
    </row>
    <row r="416" spans="1:11" ht="63" x14ac:dyDescent="0.25">
      <c r="A416" s="248"/>
      <c r="B416" s="247"/>
      <c r="C416" s="244"/>
      <c r="D416" s="14" t="s">
        <v>322</v>
      </c>
      <c r="E416" s="14" t="s">
        <v>24</v>
      </c>
      <c r="F416" s="114" t="s">
        <v>6</v>
      </c>
      <c r="G416" s="113">
        <v>23943.154350000001</v>
      </c>
      <c r="H416" s="120">
        <v>10155.48</v>
      </c>
      <c r="I416" s="121">
        <v>15968.62</v>
      </c>
      <c r="J416" s="120">
        <v>12437.9</v>
      </c>
      <c r="K416" s="120">
        <v>16162.7</v>
      </c>
    </row>
    <row r="417" spans="1:11" ht="221.25" customHeight="1" x14ac:dyDescent="0.25">
      <c r="A417" s="246" t="s">
        <v>566</v>
      </c>
      <c r="B417" s="247"/>
      <c r="C417" s="243" t="s">
        <v>323</v>
      </c>
      <c r="D417" s="99" t="s">
        <v>991</v>
      </c>
      <c r="E417" s="118" t="s">
        <v>324</v>
      </c>
      <c r="F417" s="114" t="s">
        <v>20</v>
      </c>
      <c r="G417" s="115">
        <v>700</v>
      </c>
      <c r="H417" s="119">
        <v>874</v>
      </c>
      <c r="I417" s="119">
        <v>720</v>
      </c>
      <c r="J417" s="119">
        <v>710</v>
      </c>
      <c r="K417" s="119">
        <v>710</v>
      </c>
    </row>
    <row r="418" spans="1:11" ht="63" x14ac:dyDescent="0.25">
      <c r="A418" s="248"/>
      <c r="B418" s="247"/>
      <c r="C418" s="244"/>
      <c r="D418" s="14" t="s">
        <v>322</v>
      </c>
      <c r="E418" s="14" t="s">
        <v>24</v>
      </c>
      <c r="F418" s="114" t="s">
        <v>6</v>
      </c>
      <c r="G418" s="113">
        <v>119198.97</v>
      </c>
      <c r="H418" s="120">
        <v>91399.32</v>
      </c>
      <c r="I418" s="121">
        <v>143717.57999999999</v>
      </c>
      <c r="J418" s="120">
        <v>111941.1</v>
      </c>
      <c r="K418" s="120">
        <v>145464.29999999999</v>
      </c>
    </row>
    <row r="419" spans="1:11" ht="78.75" x14ac:dyDescent="0.25">
      <c r="A419" s="246" t="s">
        <v>567</v>
      </c>
      <c r="B419" s="247"/>
      <c r="C419" s="246" t="s">
        <v>142</v>
      </c>
      <c r="D419" s="95" t="s">
        <v>992</v>
      </c>
      <c r="E419" s="14" t="s">
        <v>325</v>
      </c>
      <c r="F419" s="114" t="s">
        <v>240</v>
      </c>
      <c r="G419" s="115">
        <v>110791</v>
      </c>
      <c r="H419" s="119">
        <v>110791</v>
      </c>
      <c r="I419" s="119">
        <v>110791</v>
      </c>
      <c r="J419" s="119">
        <v>110791</v>
      </c>
      <c r="K419" s="119">
        <v>110791</v>
      </c>
    </row>
    <row r="420" spans="1:11" ht="63" x14ac:dyDescent="0.25">
      <c r="A420" s="248"/>
      <c r="B420" s="247"/>
      <c r="C420" s="248"/>
      <c r="D420" s="14" t="s">
        <v>284</v>
      </c>
      <c r="E420" s="14" t="s">
        <v>24</v>
      </c>
      <c r="F420" s="114" t="s">
        <v>6</v>
      </c>
      <c r="G420" s="113">
        <v>99702.57</v>
      </c>
      <c r="H420" s="120">
        <v>84881.22</v>
      </c>
      <c r="I420" s="121">
        <v>101032.4</v>
      </c>
      <c r="J420" s="120">
        <v>77184.100000000006</v>
      </c>
      <c r="K420" s="120">
        <v>101182.1</v>
      </c>
    </row>
    <row r="421" spans="1:11" ht="94.5" x14ac:dyDescent="0.25">
      <c r="A421" s="246" t="s">
        <v>568</v>
      </c>
      <c r="B421" s="247"/>
      <c r="C421" s="246" t="s">
        <v>390</v>
      </c>
      <c r="D421" s="95" t="s">
        <v>326</v>
      </c>
      <c r="E421" s="14" t="s">
        <v>299</v>
      </c>
      <c r="F421" s="114" t="s">
        <v>23</v>
      </c>
      <c r="G421" s="115">
        <v>8</v>
      </c>
      <c r="H421" s="119">
        <v>7</v>
      </c>
      <c r="I421" s="119">
        <v>5</v>
      </c>
      <c r="J421" s="119">
        <v>5</v>
      </c>
      <c r="K421" s="119">
        <v>5</v>
      </c>
    </row>
    <row r="422" spans="1:11" ht="47.25" customHeight="1" x14ac:dyDescent="0.25">
      <c r="A422" s="247"/>
      <c r="B422" s="247"/>
      <c r="C422" s="247"/>
      <c r="D422" s="14" t="s">
        <v>1205</v>
      </c>
      <c r="E422" s="246" t="s">
        <v>24</v>
      </c>
      <c r="F422" s="324" t="s">
        <v>6</v>
      </c>
      <c r="G422" s="113">
        <v>23684.17</v>
      </c>
      <c r="H422" s="120">
        <v>30093.19</v>
      </c>
      <c r="I422" s="121">
        <v>31489.676210591962</v>
      </c>
      <c r="J422" s="120">
        <v>22506.545171773025</v>
      </c>
      <c r="K422" s="120">
        <v>29389.851304765387</v>
      </c>
    </row>
    <row r="423" spans="1:11" x14ac:dyDescent="0.25">
      <c r="A423" s="248"/>
      <c r="B423" s="247"/>
      <c r="C423" s="248"/>
      <c r="D423" s="14" t="s">
        <v>291</v>
      </c>
      <c r="E423" s="248"/>
      <c r="F423" s="325"/>
      <c r="G423" s="113">
        <v>84727.8</v>
      </c>
      <c r="H423" s="120">
        <v>72669.763000000006</v>
      </c>
      <c r="I423" s="121">
        <v>76990.137859327107</v>
      </c>
      <c r="J423" s="120">
        <v>59766.580498502619</v>
      </c>
      <c r="K423" s="120">
        <v>70303.519207283491</v>
      </c>
    </row>
    <row r="424" spans="1:11" ht="126" x14ac:dyDescent="0.25">
      <c r="A424" s="246" t="s">
        <v>569</v>
      </c>
      <c r="B424" s="247"/>
      <c r="C424" s="243" t="s">
        <v>327</v>
      </c>
      <c r="D424" s="95" t="s">
        <v>328</v>
      </c>
      <c r="E424" s="14" t="s">
        <v>185</v>
      </c>
      <c r="F424" s="114" t="s">
        <v>23</v>
      </c>
      <c r="G424" s="115">
        <v>13</v>
      </c>
      <c r="H424" s="119">
        <v>10</v>
      </c>
      <c r="I424" s="119">
        <v>10</v>
      </c>
      <c r="J424" s="119">
        <v>10</v>
      </c>
      <c r="K424" s="119">
        <v>10</v>
      </c>
    </row>
    <row r="425" spans="1:11" ht="47.25" customHeight="1" x14ac:dyDescent="0.25">
      <c r="A425" s="247"/>
      <c r="B425" s="247"/>
      <c r="C425" s="245"/>
      <c r="D425" s="14" t="s">
        <v>329</v>
      </c>
      <c r="E425" s="246" t="s">
        <v>24</v>
      </c>
      <c r="F425" s="246" t="s">
        <v>6</v>
      </c>
      <c r="G425" s="113">
        <v>27406.34</v>
      </c>
      <c r="H425" s="120">
        <v>12366.29</v>
      </c>
      <c r="I425" s="121">
        <v>12940.152866173616</v>
      </c>
      <c r="J425" s="120">
        <v>9248.6862381335923</v>
      </c>
      <c r="K425" s="120">
        <v>12077.265134592089</v>
      </c>
    </row>
    <row r="426" spans="1:11" x14ac:dyDescent="0.25">
      <c r="A426" s="248"/>
      <c r="B426" s="247"/>
      <c r="C426" s="244"/>
      <c r="D426" s="14" t="s">
        <v>291</v>
      </c>
      <c r="E426" s="248"/>
      <c r="F426" s="248"/>
      <c r="G426" s="113">
        <v>66020.160139999993</v>
      </c>
      <c r="H426" s="120">
        <v>52364.63</v>
      </c>
      <c r="I426" s="121">
        <v>55477.822724571211</v>
      </c>
      <c r="J426" s="120">
        <v>43066.811541603885</v>
      </c>
      <c r="K426" s="120">
        <v>50659.555677398406</v>
      </c>
    </row>
    <row r="427" spans="1:11" ht="78.75" x14ac:dyDescent="0.25">
      <c r="A427" s="246" t="s">
        <v>570</v>
      </c>
      <c r="B427" s="247"/>
      <c r="C427" s="246" t="s">
        <v>330</v>
      </c>
      <c r="D427" s="95" t="s">
        <v>331</v>
      </c>
      <c r="E427" s="14" t="s">
        <v>32</v>
      </c>
      <c r="F427" s="114" t="s">
        <v>23</v>
      </c>
      <c r="G427" s="115">
        <v>112</v>
      </c>
      <c r="H427" s="119">
        <v>96</v>
      </c>
      <c r="I427" s="119">
        <v>106</v>
      </c>
      <c r="J427" s="119">
        <v>106</v>
      </c>
      <c r="K427" s="119">
        <v>106</v>
      </c>
    </row>
    <row r="428" spans="1:11" ht="47.25" customHeight="1" x14ac:dyDescent="0.25">
      <c r="A428" s="247"/>
      <c r="B428" s="247"/>
      <c r="C428" s="247"/>
      <c r="D428" s="14" t="s">
        <v>332</v>
      </c>
      <c r="E428" s="246" t="s">
        <v>24</v>
      </c>
      <c r="F428" s="246" t="s">
        <v>6</v>
      </c>
      <c r="G428" s="113">
        <v>7560.1399999999994</v>
      </c>
      <c r="H428" s="120">
        <v>6011.88</v>
      </c>
      <c r="I428" s="121">
        <v>6841.8988813446076</v>
      </c>
      <c r="J428" s="120">
        <v>5074.7751844934282</v>
      </c>
      <c r="K428" s="120">
        <v>6777.1406443877568</v>
      </c>
    </row>
    <row r="429" spans="1:11" x14ac:dyDescent="0.25">
      <c r="A429" s="248"/>
      <c r="B429" s="247"/>
      <c r="C429" s="248"/>
      <c r="D429" s="14" t="s">
        <v>290</v>
      </c>
      <c r="E429" s="248"/>
      <c r="F429" s="248"/>
      <c r="G429" s="113">
        <v>12533.93</v>
      </c>
      <c r="H429" s="121">
        <v>11770.6</v>
      </c>
      <c r="I429" s="121">
        <v>11908.988730881165</v>
      </c>
      <c r="J429" s="120">
        <v>8215.313782091016</v>
      </c>
      <c r="K429" s="120">
        <v>11879.481821240726</v>
      </c>
    </row>
    <row r="430" spans="1:11" ht="78.75" customHeight="1" x14ac:dyDescent="0.25">
      <c r="A430" s="246" t="s">
        <v>571</v>
      </c>
      <c r="B430" s="247"/>
      <c r="C430" s="246" t="s">
        <v>174</v>
      </c>
      <c r="D430" s="95" t="s">
        <v>333</v>
      </c>
      <c r="E430" s="14" t="s">
        <v>175</v>
      </c>
      <c r="F430" s="114" t="s">
        <v>23</v>
      </c>
      <c r="G430" s="115">
        <v>6104</v>
      </c>
      <c r="H430" s="119">
        <v>5710</v>
      </c>
      <c r="I430" s="119">
        <v>4493</v>
      </c>
      <c r="J430" s="119">
        <v>4493</v>
      </c>
      <c r="K430" s="119">
        <v>4493</v>
      </c>
    </row>
    <row r="431" spans="1:11" ht="47.25" customHeight="1" x14ac:dyDescent="0.25">
      <c r="A431" s="247"/>
      <c r="B431" s="247"/>
      <c r="C431" s="247"/>
      <c r="D431" s="14" t="s">
        <v>334</v>
      </c>
      <c r="E431" s="246" t="s">
        <v>24</v>
      </c>
      <c r="F431" s="246" t="s">
        <v>6</v>
      </c>
      <c r="G431" s="113">
        <v>26759.269999999997</v>
      </c>
      <c r="H431" s="120">
        <v>21145.38</v>
      </c>
      <c r="I431" s="121">
        <v>24064.773295489234</v>
      </c>
      <c r="J431" s="120">
        <v>17849.330494111098</v>
      </c>
      <c r="K431" s="120">
        <v>23837.001397890548</v>
      </c>
    </row>
    <row r="432" spans="1:11" x14ac:dyDescent="0.25">
      <c r="A432" s="248"/>
      <c r="B432" s="247"/>
      <c r="C432" s="248"/>
      <c r="D432" s="14" t="s">
        <v>290</v>
      </c>
      <c r="E432" s="248"/>
      <c r="F432" s="248"/>
      <c r="G432" s="113">
        <v>625.02</v>
      </c>
      <c r="H432" s="121">
        <v>444.39</v>
      </c>
      <c r="I432" s="121">
        <v>449.61414462893202</v>
      </c>
      <c r="J432" s="120">
        <v>310.16246320016666</v>
      </c>
      <c r="K432" s="120">
        <v>448.50013535086242</v>
      </c>
    </row>
    <row r="433" spans="1:12" ht="78.75" customHeight="1" x14ac:dyDescent="0.25">
      <c r="A433" s="246" t="s">
        <v>572</v>
      </c>
      <c r="B433" s="247"/>
      <c r="C433" s="243" t="s">
        <v>335</v>
      </c>
      <c r="D433" s="95" t="s">
        <v>239</v>
      </c>
      <c r="E433" s="14" t="s">
        <v>175</v>
      </c>
      <c r="F433" s="114" t="s">
        <v>23</v>
      </c>
      <c r="G433" s="115">
        <v>17590</v>
      </c>
      <c r="H433" s="119">
        <v>17571</v>
      </c>
      <c r="I433" s="119">
        <v>17591</v>
      </c>
      <c r="J433" s="119">
        <v>17591</v>
      </c>
      <c r="K433" s="119">
        <v>17591</v>
      </c>
    </row>
    <row r="434" spans="1:12" ht="63" x14ac:dyDescent="0.25">
      <c r="A434" s="248"/>
      <c r="B434" s="248"/>
      <c r="C434" s="244"/>
      <c r="D434" s="14" t="s">
        <v>281</v>
      </c>
      <c r="E434" s="14" t="s">
        <v>24</v>
      </c>
      <c r="F434" s="114" t="s">
        <v>6</v>
      </c>
      <c r="G434" s="113">
        <v>7682.3</v>
      </c>
      <c r="H434" s="120">
        <v>6810.31</v>
      </c>
      <c r="I434" s="121">
        <v>7373.5633162808481</v>
      </c>
      <c r="J434" s="120">
        <v>5452.840156148839</v>
      </c>
      <c r="K434" s="120">
        <v>7319.0650587107675</v>
      </c>
    </row>
    <row r="435" spans="1:12" ht="31.5" customHeight="1" x14ac:dyDescent="0.25">
      <c r="A435" s="265" t="s">
        <v>336</v>
      </c>
      <c r="B435" s="266"/>
      <c r="C435" s="266"/>
      <c r="D435" s="267"/>
      <c r="E435" s="269" t="s">
        <v>7</v>
      </c>
      <c r="F435" s="269" t="s">
        <v>6</v>
      </c>
      <c r="G435" s="374">
        <v>806864.02205000026</v>
      </c>
      <c r="H435" s="375">
        <v>655301.99300000013</v>
      </c>
      <c r="I435" s="375">
        <v>770993.62</v>
      </c>
      <c r="J435" s="374">
        <v>589490.19999999995</v>
      </c>
      <c r="K435" s="374">
        <v>745809.00000000012</v>
      </c>
    </row>
    <row r="436" spans="1:12" ht="42" customHeight="1" x14ac:dyDescent="0.25">
      <c r="A436" s="265" t="s">
        <v>337</v>
      </c>
      <c r="B436" s="266"/>
      <c r="C436" s="266"/>
      <c r="D436" s="267"/>
      <c r="E436" s="270"/>
      <c r="F436" s="270"/>
      <c r="G436" s="374">
        <v>806864.02205000026</v>
      </c>
      <c r="H436" s="375">
        <v>655301.99300000013</v>
      </c>
      <c r="I436" s="375">
        <v>770993.62</v>
      </c>
      <c r="J436" s="374">
        <v>589490.19999999995</v>
      </c>
      <c r="K436" s="374">
        <v>745809.00000000012</v>
      </c>
    </row>
    <row r="437" spans="1:12" x14ac:dyDescent="0.25">
      <c r="A437" s="276" t="s">
        <v>395</v>
      </c>
      <c r="B437" s="276"/>
      <c r="C437" s="276"/>
      <c r="D437" s="276"/>
      <c r="E437" s="276"/>
      <c r="F437" s="276"/>
      <c r="G437" s="276"/>
      <c r="H437" s="276"/>
      <c r="I437" s="276"/>
      <c r="J437" s="276"/>
      <c r="K437" s="277"/>
    </row>
    <row r="438" spans="1:12" ht="51" customHeight="1" x14ac:dyDescent="0.25">
      <c r="A438" s="310" t="s">
        <v>573</v>
      </c>
      <c r="B438" s="310" t="s">
        <v>339</v>
      </c>
      <c r="C438" s="310" t="s">
        <v>997</v>
      </c>
      <c r="D438" s="243" t="s">
        <v>994</v>
      </c>
      <c r="E438" s="73" t="s">
        <v>362</v>
      </c>
      <c r="F438" s="70" t="s">
        <v>23</v>
      </c>
      <c r="G438" s="70" t="s">
        <v>363</v>
      </c>
      <c r="H438" s="71">
        <v>4</v>
      </c>
      <c r="I438" s="71">
        <v>3</v>
      </c>
      <c r="J438" s="123" t="s">
        <v>363</v>
      </c>
      <c r="K438" s="123" t="s">
        <v>363</v>
      </c>
      <c r="L438" s="29"/>
    </row>
    <row r="439" spans="1:12" s="3" customFormat="1" ht="49.5" customHeight="1" x14ac:dyDescent="0.25">
      <c r="A439" s="312"/>
      <c r="B439" s="312"/>
      <c r="C439" s="312"/>
      <c r="D439" s="244"/>
      <c r="E439" s="73" t="s">
        <v>364</v>
      </c>
      <c r="F439" s="70" t="s">
        <v>23</v>
      </c>
      <c r="G439" s="70" t="s">
        <v>363</v>
      </c>
      <c r="H439" s="71">
        <v>4</v>
      </c>
      <c r="I439" s="71">
        <v>3</v>
      </c>
      <c r="J439" s="123" t="s">
        <v>363</v>
      </c>
      <c r="K439" s="123" t="s">
        <v>363</v>
      </c>
      <c r="L439" s="29"/>
    </row>
    <row r="440" spans="1:12" ht="63" customHeight="1" x14ac:dyDescent="0.25">
      <c r="A440" s="311"/>
      <c r="B440" s="312"/>
      <c r="C440" s="311"/>
      <c r="D440" s="70" t="s">
        <v>340</v>
      </c>
      <c r="E440" s="73" t="s">
        <v>24</v>
      </c>
      <c r="F440" s="70" t="s">
        <v>6</v>
      </c>
      <c r="G440" s="124" t="s">
        <v>363</v>
      </c>
      <c r="H440" s="125">
        <v>212.54</v>
      </c>
      <c r="I440" s="125">
        <v>53.43</v>
      </c>
      <c r="J440" s="123" t="s">
        <v>363</v>
      </c>
      <c r="K440" s="123" t="s">
        <v>363</v>
      </c>
      <c r="L440" s="29"/>
    </row>
    <row r="441" spans="1:12" ht="78.75" x14ac:dyDescent="0.25">
      <c r="A441" s="310" t="s">
        <v>574</v>
      </c>
      <c r="B441" s="312"/>
      <c r="C441" s="310" t="s">
        <v>341</v>
      </c>
      <c r="D441" s="70" t="s">
        <v>342</v>
      </c>
      <c r="E441" s="73" t="s">
        <v>343</v>
      </c>
      <c r="F441" s="73" t="s">
        <v>23</v>
      </c>
      <c r="G441" s="80">
        <v>4</v>
      </c>
      <c r="H441" s="80">
        <v>1</v>
      </c>
      <c r="I441" s="80">
        <v>1</v>
      </c>
      <c r="J441" s="64">
        <v>1</v>
      </c>
      <c r="K441" s="64">
        <v>1</v>
      </c>
    </row>
    <row r="442" spans="1:12" ht="63" x14ac:dyDescent="0.25">
      <c r="A442" s="311"/>
      <c r="B442" s="312"/>
      <c r="C442" s="311"/>
      <c r="D442" s="70" t="s">
        <v>340</v>
      </c>
      <c r="E442" s="73" t="s">
        <v>24</v>
      </c>
      <c r="F442" s="73" t="s">
        <v>6</v>
      </c>
      <c r="G442" s="76">
        <v>4.17</v>
      </c>
      <c r="H442" s="126">
        <v>2.99</v>
      </c>
      <c r="I442" s="126">
        <v>3.32</v>
      </c>
      <c r="J442" s="65">
        <v>3.34</v>
      </c>
      <c r="K442" s="91">
        <v>3.35</v>
      </c>
    </row>
    <row r="443" spans="1:12" ht="78.75" x14ac:dyDescent="0.25">
      <c r="A443" s="310" t="s">
        <v>575</v>
      </c>
      <c r="B443" s="312"/>
      <c r="C443" s="310" t="s">
        <v>341</v>
      </c>
      <c r="D443" s="70" t="s">
        <v>344</v>
      </c>
      <c r="E443" s="73" t="s">
        <v>345</v>
      </c>
      <c r="F443" s="73" t="s">
        <v>23</v>
      </c>
      <c r="G443" s="77">
        <v>1210</v>
      </c>
      <c r="H443" s="77">
        <v>2500</v>
      </c>
      <c r="I443" s="77">
        <v>1500</v>
      </c>
      <c r="J443" s="66">
        <v>1500</v>
      </c>
      <c r="K443" s="66">
        <v>1500</v>
      </c>
    </row>
    <row r="444" spans="1:12" ht="63" x14ac:dyDescent="0.25">
      <c r="A444" s="311"/>
      <c r="B444" s="312"/>
      <c r="C444" s="311"/>
      <c r="D444" s="70" t="s">
        <v>340</v>
      </c>
      <c r="E444" s="73" t="s">
        <v>24</v>
      </c>
      <c r="F444" s="73" t="s">
        <v>6</v>
      </c>
      <c r="G444" s="76">
        <v>648.02</v>
      </c>
      <c r="H444" s="126">
        <v>310.2</v>
      </c>
      <c r="I444" s="126">
        <v>207.51</v>
      </c>
      <c r="J444" s="65">
        <v>227.37</v>
      </c>
      <c r="K444" s="65">
        <v>243.99</v>
      </c>
    </row>
    <row r="445" spans="1:12" ht="79.5" customHeight="1" x14ac:dyDescent="0.25">
      <c r="A445" s="310" t="s">
        <v>576</v>
      </c>
      <c r="B445" s="312"/>
      <c r="C445" s="310" t="s">
        <v>346</v>
      </c>
      <c r="D445" s="70" t="s">
        <v>347</v>
      </c>
      <c r="E445" s="73" t="s">
        <v>348</v>
      </c>
      <c r="F445" s="73" t="s">
        <v>23</v>
      </c>
      <c r="G445" s="80">
        <v>1</v>
      </c>
      <c r="H445" s="80">
        <v>1</v>
      </c>
      <c r="I445" s="80">
        <v>1</v>
      </c>
      <c r="J445" s="64">
        <v>1</v>
      </c>
      <c r="K445" s="64">
        <v>1</v>
      </c>
    </row>
    <row r="446" spans="1:12" ht="63" x14ac:dyDescent="0.25">
      <c r="A446" s="311"/>
      <c r="B446" s="312"/>
      <c r="C446" s="311"/>
      <c r="D446" s="70" t="s">
        <v>340</v>
      </c>
      <c r="E446" s="73" t="s">
        <v>24</v>
      </c>
      <c r="F446" s="73" t="s">
        <v>6</v>
      </c>
      <c r="G446" s="131">
        <v>0.08</v>
      </c>
      <c r="H446" s="131">
        <v>0.03</v>
      </c>
      <c r="I446" s="131">
        <v>0.03</v>
      </c>
      <c r="J446" s="67">
        <v>0.33</v>
      </c>
      <c r="K446" s="67">
        <v>0.33</v>
      </c>
    </row>
    <row r="447" spans="1:12" ht="82.5" customHeight="1" x14ac:dyDescent="0.25">
      <c r="A447" s="310" t="s">
        <v>577</v>
      </c>
      <c r="B447" s="312"/>
      <c r="C447" s="310" t="s">
        <v>346</v>
      </c>
      <c r="D447" s="70" t="s">
        <v>349</v>
      </c>
      <c r="E447" s="73" t="s">
        <v>350</v>
      </c>
      <c r="F447" s="73" t="s">
        <v>23</v>
      </c>
      <c r="G447" s="80">
        <v>219</v>
      </c>
      <c r="H447" s="80">
        <v>456</v>
      </c>
      <c r="I447" s="80">
        <v>100</v>
      </c>
      <c r="J447" s="64">
        <v>100</v>
      </c>
      <c r="K447" s="64">
        <v>100</v>
      </c>
    </row>
    <row r="448" spans="1:12" ht="63" x14ac:dyDescent="0.25">
      <c r="A448" s="311"/>
      <c r="B448" s="312"/>
      <c r="C448" s="311"/>
      <c r="D448" s="70" t="s">
        <v>340</v>
      </c>
      <c r="E448" s="73" t="s">
        <v>24</v>
      </c>
      <c r="F448" s="73" t="s">
        <v>6</v>
      </c>
      <c r="G448" s="76">
        <v>17.84</v>
      </c>
      <c r="H448" s="126">
        <v>11.3</v>
      </c>
      <c r="I448" s="126">
        <v>3.22</v>
      </c>
      <c r="J448" s="65">
        <v>33.17</v>
      </c>
      <c r="K448" s="65">
        <v>32.51</v>
      </c>
    </row>
    <row r="449" spans="1:11" ht="78.75" customHeight="1" x14ac:dyDescent="0.25">
      <c r="A449" s="310" t="s">
        <v>578</v>
      </c>
      <c r="B449" s="312"/>
      <c r="C449" s="310" t="s">
        <v>351</v>
      </c>
      <c r="D449" s="95" t="s">
        <v>352</v>
      </c>
      <c r="E449" s="73" t="s">
        <v>353</v>
      </c>
      <c r="F449" s="73" t="s">
        <v>23</v>
      </c>
      <c r="G449" s="77">
        <v>11113</v>
      </c>
      <c r="H449" s="77">
        <v>12000</v>
      </c>
      <c r="I449" s="77">
        <v>13000</v>
      </c>
      <c r="J449" s="66">
        <v>14000</v>
      </c>
      <c r="K449" s="66">
        <v>15000</v>
      </c>
    </row>
    <row r="450" spans="1:11" ht="63" x14ac:dyDescent="0.25">
      <c r="A450" s="311"/>
      <c r="B450" s="312"/>
      <c r="C450" s="311"/>
      <c r="D450" s="70" t="s">
        <v>340</v>
      </c>
      <c r="E450" s="73" t="s">
        <v>24</v>
      </c>
      <c r="F450" s="73" t="s">
        <v>6</v>
      </c>
      <c r="G450" s="76">
        <v>868.04</v>
      </c>
      <c r="H450" s="76">
        <v>301.39999999999998</v>
      </c>
      <c r="I450" s="76">
        <v>420.16</v>
      </c>
      <c r="J450" s="63">
        <v>1642.57</v>
      </c>
      <c r="K450" s="63">
        <v>4953.45</v>
      </c>
    </row>
    <row r="451" spans="1:11" ht="78.75" customHeight="1" x14ac:dyDescent="0.25">
      <c r="A451" s="310" t="s">
        <v>579</v>
      </c>
      <c r="B451" s="312"/>
      <c r="C451" s="310" t="s">
        <v>351</v>
      </c>
      <c r="D451" s="95" t="s">
        <v>354</v>
      </c>
      <c r="E451" s="73" t="s">
        <v>355</v>
      </c>
      <c r="F451" s="73" t="s">
        <v>23</v>
      </c>
      <c r="G451" s="77">
        <v>7113</v>
      </c>
      <c r="H451" s="77">
        <v>7114</v>
      </c>
      <c r="I451" s="77">
        <v>7115</v>
      </c>
      <c r="J451" s="66">
        <v>7116</v>
      </c>
      <c r="K451" s="67">
        <v>7117</v>
      </c>
    </row>
    <row r="452" spans="1:11" ht="63" x14ac:dyDescent="0.25">
      <c r="A452" s="311"/>
      <c r="B452" s="312"/>
      <c r="C452" s="311"/>
      <c r="D452" s="70" t="s">
        <v>340</v>
      </c>
      <c r="E452" s="73" t="s">
        <v>24</v>
      </c>
      <c r="F452" s="73" t="s">
        <v>6</v>
      </c>
      <c r="G452" s="63">
        <v>555.74</v>
      </c>
      <c r="H452" s="63">
        <v>176.78</v>
      </c>
      <c r="I452" s="63">
        <v>228.89</v>
      </c>
      <c r="J452" s="63">
        <v>2358.59</v>
      </c>
      <c r="K452" s="84">
        <v>2350</v>
      </c>
    </row>
    <row r="453" spans="1:11" ht="78.75" x14ac:dyDescent="0.25">
      <c r="A453" s="310" t="s">
        <v>580</v>
      </c>
      <c r="B453" s="312"/>
      <c r="C453" s="310" t="s">
        <v>356</v>
      </c>
      <c r="D453" s="95" t="s">
        <v>357</v>
      </c>
      <c r="E453" s="73" t="s">
        <v>358</v>
      </c>
      <c r="F453" s="73" t="s">
        <v>23</v>
      </c>
      <c r="G453" s="66">
        <v>250088</v>
      </c>
      <c r="H453" s="66">
        <v>250088</v>
      </c>
      <c r="I453" s="77">
        <v>250088</v>
      </c>
      <c r="J453" s="66">
        <v>250088</v>
      </c>
      <c r="K453" s="66">
        <v>250088</v>
      </c>
    </row>
    <row r="454" spans="1:11" ht="63" x14ac:dyDescent="0.25">
      <c r="A454" s="311"/>
      <c r="B454" s="312"/>
      <c r="C454" s="311"/>
      <c r="D454" s="70" t="s">
        <v>340</v>
      </c>
      <c r="E454" s="73" t="s">
        <v>24</v>
      </c>
      <c r="F454" s="73" t="s">
        <v>6</v>
      </c>
      <c r="G454" s="76">
        <v>5329.38</v>
      </c>
      <c r="H454" s="76">
        <v>4419.05</v>
      </c>
      <c r="I454" s="76">
        <v>8095.35</v>
      </c>
      <c r="J454" s="63">
        <v>10956.35</v>
      </c>
      <c r="K454" s="84">
        <v>10933.9</v>
      </c>
    </row>
    <row r="455" spans="1:11" ht="78.75" x14ac:dyDescent="0.25">
      <c r="A455" s="310" t="s">
        <v>581</v>
      </c>
      <c r="B455" s="312"/>
      <c r="C455" s="310" t="s">
        <v>359</v>
      </c>
      <c r="D455" s="95" t="s">
        <v>993</v>
      </c>
      <c r="E455" s="73" t="s">
        <v>360</v>
      </c>
      <c r="F455" s="73" t="s">
        <v>23</v>
      </c>
      <c r="G455" s="77">
        <v>7126</v>
      </c>
      <c r="H455" s="77">
        <v>6500</v>
      </c>
      <c r="I455" s="77">
        <v>6500</v>
      </c>
      <c r="J455" s="66">
        <v>6500</v>
      </c>
      <c r="K455" s="66">
        <v>6500</v>
      </c>
    </row>
    <row r="456" spans="1:11" ht="63" x14ac:dyDescent="0.25">
      <c r="A456" s="311"/>
      <c r="B456" s="312"/>
      <c r="C456" s="311"/>
      <c r="D456" s="70" t="s">
        <v>340</v>
      </c>
      <c r="E456" s="73" t="s">
        <v>24</v>
      </c>
      <c r="F456" s="73" t="s">
        <v>6</v>
      </c>
      <c r="G456" s="76">
        <v>7240.85</v>
      </c>
      <c r="H456" s="76">
        <v>5933.85</v>
      </c>
      <c r="I456" s="76">
        <v>8655.5300000000007</v>
      </c>
      <c r="J456" s="63">
        <v>8934.9599999999991</v>
      </c>
      <c r="K456" s="63">
        <v>8945.6</v>
      </c>
    </row>
    <row r="457" spans="1:11" ht="47.25" customHeight="1" x14ac:dyDescent="0.25">
      <c r="A457" s="310" t="s">
        <v>582</v>
      </c>
      <c r="B457" s="312"/>
      <c r="C457" s="310" t="s">
        <v>361</v>
      </c>
      <c r="D457" s="243" t="s">
        <v>994</v>
      </c>
      <c r="E457" s="73" t="s">
        <v>362</v>
      </c>
      <c r="F457" s="73" t="s">
        <v>23</v>
      </c>
      <c r="G457" s="80">
        <v>90</v>
      </c>
      <c r="H457" s="80">
        <v>109</v>
      </c>
      <c r="I457" s="80">
        <v>40</v>
      </c>
      <c r="J457" s="64" t="s">
        <v>363</v>
      </c>
      <c r="K457" s="64" t="s">
        <v>363</v>
      </c>
    </row>
    <row r="458" spans="1:11" ht="63" x14ac:dyDescent="0.25">
      <c r="A458" s="312"/>
      <c r="B458" s="312"/>
      <c r="C458" s="312"/>
      <c r="D458" s="244"/>
      <c r="E458" s="73" t="s">
        <v>364</v>
      </c>
      <c r="F458" s="73" t="s">
        <v>23</v>
      </c>
      <c r="G458" s="80">
        <v>90</v>
      </c>
      <c r="H458" s="80">
        <v>109</v>
      </c>
      <c r="I458" s="80">
        <v>40</v>
      </c>
      <c r="J458" s="64" t="s">
        <v>363</v>
      </c>
      <c r="K458" s="64" t="s">
        <v>363</v>
      </c>
    </row>
    <row r="459" spans="1:11" ht="63" x14ac:dyDescent="0.25">
      <c r="A459" s="311"/>
      <c r="B459" s="312"/>
      <c r="C459" s="311"/>
      <c r="D459" s="70" t="s">
        <v>340</v>
      </c>
      <c r="E459" s="73" t="s">
        <v>24</v>
      </c>
      <c r="F459" s="73" t="s">
        <v>6</v>
      </c>
      <c r="G459" s="76">
        <v>1481.94</v>
      </c>
      <c r="H459" s="76">
        <v>5791.39</v>
      </c>
      <c r="I459" s="76">
        <v>712.37</v>
      </c>
      <c r="J459" s="65" t="s">
        <v>363</v>
      </c>
      <c r="K459" s="65" t="s">
        <v>363</v>
      </c>
    </row>
    <row r="460" spans="1:11" ht="78.75" customHeight="1" x14ac:dyDescent="0.25">
      <c r="A460" s="310" t="s">
        <v>583</v>
      </c>
      <c r="B460" s="312"/>
      <c r="C460" s="243" t="s">
        <v>365</v>
      </c>
      <c r="D460" s="95" t="s">
        <v>366</v>
      </c>
      <c r="E460" s="73" t="s">
        <v>367</v>
      </c>
      <c r="F460" s="73" t="s">
        <v>23</v>
      </c>
      <c r="G460" s="80">
        <v>44</v>
      </c>
      <c r="H460" s="80">
        <v>20</v>
      </c>
      <c r="I460" s="80">
        <v>20</v>
      </c>
      <c r="J460" s="64">
        <v>20</v>
      </c>
      <c r="K460" s="64">
        <v>20</v>
      </c>
    </row>
    <row r="461" spans="1:11" ht="84" customHeight="1" x14ac:dyDescent="0.25">
      <c r="A461" s="311"/>
      <c r="B461" s="312"/>
      <c r="C461" s="244"/>
      <c r="D461" s="70" t="s">
        <v>340</v>
      </c>
      <c r="E461" s="73" t="s">
        <v>24</v>
      </c>
      <c r="F461" s="73" t="s">
        <v>6</v>
      </c>
      <c r="G461" s="76">
        <v>269.06</v>
      </c>
      <c r="H461" s="126">
        <v>381.98</v>
      </c>
      <c r="I461" s="126">
        <v>430.23</v>
      </c>
      <c r="J461" s="65">
        <v>438.22</v>
      </c>
      <c r="K461" s="65">
        <v>438.28</v>
      </c>
    </row>
    <row r="462" spans="1:11" ht="81" customHeight="1" x14ac:dyDescent="0.25">
      <c r="A462" s="310" t="s">
        <v>584</v>
      </c>
      <c r="B462" s="312"/>
      <c r="C462" s="310" t="s">
        <v>368</v>
      </c>
      <c r="D462" s="95" t="s">
        <v>995</v>
      </c>
      <c r="E462" s="73" t="s">
        <v>369</v>
      </c>
      <c r="F462" s="73" t="s">
        <v>23</v>
      </c>
      <c r="G462" s="77">
        <v>540</v>
      </c>
      <c r="H462" s="80">
        <v>600</v>
      </c>
      <c r="I462" s="80">
        <v>600</v>
      </c>
      <c r="J462" s="64">
        <v>600</v>
      </c>
      <c r="K462" s="64">
        <v>600</v>
      </c>
    </row>
    <row r="463" spans="1:11" ht="63" x14ac:dyDescent="0.25">
      <c r="A463" s="311"/>
      <c r="B463" s="312"/>
      <c r="C463" s="311"/>
      <c r="D463" s="70" t="s">
        <v>340</v>
      </c>
      <c r="E463" s="73" t="s">
        <v>24</v>
      </c>
      <c r="F463" s="73" t="s">
        <v>6</v>
      </c>
      <c r="G463" s="76">
        <v>7.44</v>
      </c>
      <c r="H463" s="126">
        <v>14.89</v>
      </c>
      <c r="I463" s="126">
        <v>23.12</v>
      </c>
      <c r="J463" s="65">
        <v>200.75</v>
      </c>
      <c r="K463" s="65">
        <v>199.93</v>
      </c>
    </row>
    <row r="464" spans="1:11" ht="81" customHeight="1" x14ac:dyDescent="0.25">
      <c r="A464" s="310" t="s">
        <v>585</v>
      </c>
      <c r="B464" s="312"/>
      <c r="C464" s="310" t="s">
        <v>370</v>
      </c>
      <c r="D464" s="95" t="s">
        <v>996</v>
      </c>
      <c r="E464" s="73" t="s">
        <v>371</v>
      </c>
      <c r="F464" s="73" t="s">
        <v>23</v>
      </c>
      <c r="G464" s="77">
        <v>908573</v>
      </c>
      <c r="H464" s="77">
        <v>900000</v>
      </c>
      <c r="I464" s="77">
        <v>800000</v>
      </c>
      <c r="J464" s="66">
        <v>100000</v>
      </c>
      <c r="K464" s="67">
        <v>100000</v>
      </c>
    </row>
    <row r="465" spans="1:11" ht="63" customHeight="1" x14ac:dyDescent="0.25">
      <c r="A465" s="311"/>
      <c r="B465" s="312"/>
      <c r="C465" s="311"/>
      <c r="D465" s="70" t="s">
        <v>372</v>
      </c>
      <c r="E465" s="73" t="s">
        <v>24</v>
      </c>
      <c r="F465" s="73" t="s">
        <v>6</v>
      </c>
      <c r="G465" s="76">
        <v>25994.73</v>
      </c>
      <c r="H465" s="76">
        <v>22320</v>
      </c>
      <c r="I465" s="76">
        <v>23856</v>
      </c>
      <c r="J465" s="63">
        <v>31955</v>
      </c>
      <c r="K465" s="63">
        <v>31660</v>
      </c>
    </row>
    <row r="466" spans="1:11" ht="78.75" customHeight="1" x14ac:dyDescent="0.25">
      <c r="A466" s="310" t="s">
        <v>586</v>
      </c>
      <c r="B466" s="312"/>
      <c r="C466" s="310" t="s">
        <v>373</v>
      </c>
      <c r="D466" s="95" t="s">
        <v>374</v>
      </c>
      <c r="E466" s="73" t="s">
        <v>371</v>
      </c>
      <c r="F466" s="73" t="s">
        <v>23</v>
      </c>
      <c r="G466" s="77">
        <v>313688</v>
      </c>
      <c r="H466" s="77">
        <v>390000</v>
      </c>
      <c r="I466" s="77">
        <v>570000</v>
      </c>
      <c r="J466" s="64" t="s">
        <v>363</v>
      </c>
      <c r="K466" s="64" t="s">
        <v>363</v>
      </c>
    </row>
    <row r="467" spans="1:11" ht="63" x14ac:dyDescent="0.25">
      <c r="A467" s="311"/>
      <c r="B467" s="312"/>
      <c r="C467" s="311"/>
      <c r="D467" s="70" t="s">
        <v>375</v>
      </c>
      <c r="E467" s="73" t="s">
        <v>24</v>
      </c>
      <c r="F467" s="73" t="s">
        <v>6</v>
      </c>
      <c r="G467" s="76">
        <v>8989.89</v>
      </c>
      <c r="H467" s="76">
        <v>9675.9</v>
      </c>
      <c r="I467" s="76">
        <v>16792.2</v>
      </c>
      <c r="J467" s="63" t="s">
        <v>363</v>
      </c>
      <c r="K467" s="63" t="s">
        <v>363</v>
      </c>
    </row>
    <row r="468" spans="1:11" ht="78.75" customHeight="1" x14ac:dyDescent="0.25">
      <c r="A468" s="310" t="s">
        <v>587</v>
      </c>
      <c r="B468" s="312"/>
      <c r="C468" s="310" t="s">
        <v>373</v>
      </c>
      <c r="D468" s="95" t="s">
        <v>376</v>
      </c>
      <c r="E468" s="73" t="s">
        <v>369</v>
      </c>
      <c r="F468" s="73" t="s">
        <v>23</v>
      </c>
      <c r="G468" s="80">
        <v>1</v>
      </c>
      <c r="H468" s="80">
        <v>1</v>
      </c>
      <c r="I468" s="80">
        <v>1</v>
      </c>
      <c r="J468" s="60" t="s">
        <v>363</v>
      </c>
      <c r="K468" s="60" t="s">
        <v>363</v>
      </c>
    </row>
    <row r="469" spans="1:11" ht="63" x14ac:dyDescent="0.25">
      <c r="A469" s="311"/>
      <c r="B469" s="312"/>
      <c r="C469" s="311"/>
      <c r="D469" s="70" t="s">
        <v>375</v>
      </c>
      <c r="E469" s="73" t="s">
        <v>24</v>
      </c>
      <c r="F469" s="73" t="s">
        <v>6</v>
      </c>
      <c r="G469" s="131">
        <v>7.0000000000000007E-2</v>
      </c>
      <c r="H469" s="129">
        <v>0.02</v>
      </c>
      <c r="I469" s="129">
        <v>0.03</v>
      </c>
      <c r="J469" s="65" t="s">
        <v>363</v>
      </c>
      <c r="K469" s="65" t="s">
        <v>363</v>
      </c>
    </row>
    <row r="470" spans="1:11" ht="78.75" customHeight="1" x14ac:dyDescent="0.25">
      <c r="A470" s="310" t="s">
        <v>588</v>
      </c>
      <c r="B470" s="312"/>
      <c r="C470" s="310" t="s">
        <v>377</v>
      </c>
      <c r="D470" s="95" t="s">
        <v>378</v>
      </c>
      <c r="E470" s="73" t="s">
        <v>379</v>
      </c>
      <c r="F470" s="73" t="s">
        <v>23</v>
      </c>
      <c r="G470" s="77">
        <v>4500</v>
      </c>
      <c r="H470" s="80">
        <v>1</v>
      </c>
      <c r="I470" s="80">
        <v>1</v>
      </c>
      <c r="J470" s="64">
        <v>1</v>
      </c>
      <c r="K470" s="64">
        <v>1</v>
      </c>
    </row>
    <row r="471" spans="1:11" ht="63" x14ac:dyDescent="0.25">
      <c r="A471" s="311"/>
      <c r="B471" s="312"/>
      <c r="C471" s="311"/>
      <c r="D471" s="70" t="s">
        <v>375</v>
      </c>
      <c r="E471" s="73" t="s">
        <v>24</v>
      </c>
      <c r="F471" s="73" t="s">
        <v>6</v>
      </c>
      <c r="G471" s="76">
        <v>379.46</v>
      </c>
      <c r="H471" s="129">
        <v>0.03</v>
      </c>
      <c r="I471" s="129">
        <v>0.03</v>
      </c>
      <c r="J471" s="65">
        <v>0.33</v>
      </c>
      <c r="K471" s="130">
        <v>0.03</v>
      </c>
    </row>
    <row r="472" spans="1:11" ht="78.75" customHeight="1" x14ac:dyDescent="0.25">
      <c r="A472" s="310" t="s">
        <v>589</v>
      </c>
      <c r="B472" s="312"/>
      <c r="C472" s="310" t="s">
        <v>377</v>
      </c>
      <c r="D472" s="95" t="s">
        <v>380</v>
      </c>
      <c r="E472" s="73" t="s">
        <v>381</v>
      </c>
      <c r="F472" s="73" t="s">
        <v>23</v>
      </c>
      <c r="G472" s="77">
        <v>4500</v>
      </c>
      <c r="H472" s="77">
        <v>8000</v>
      </c>
      <c r="I472" s="77">
        <v>8000</v>
      </c>
      <c r="J472" s="77">
        <v>8000</v>
      </c>
      <c r="K472" s="77">
        <v>8000</v>
      </c>
    </row>
    <row r="473" spans="1:11" ht="63" x14ac:dyDescent="0.25">
      <c r="A473" s="311"/>
      <c r="B473" s="312"/>
      <c r="C473" s="311"/>
      <c r="D473" s="70" t="s">
        <v>375</v>
      </c>
      <c r="E473" s="73" t="s">
        <v>24</v>
      </c>
      <c r="F473" s="73" t="s">
        <v>6</v>
      </c>
      <c r="G473" s="76">
        <v>186.64</v>
      </c>
      <c r="H473" s="126">
        <v>198.48</v>
      </c>
      <c r="I473" s="126">
        <v>257.27999999999997</v>
      </c>
      <c r="J473" s="63">
        <v>2651.92</v>
      </c>
      <c r="K473" s="84">
        <v>2641.5</v>
      </c>
    </row>
    <row r="474" spans="1:11" s="3" customFormat="1" x14ac:dyDescent="0.25">
      <c r="A474" s="222"/>
      <c r="B474" s="311"/>
      <c r="C474" s="70" t="s">
        <v>599</v>
      </c>
      <c r="D474" s="70" t="s">
        <v>600</v>
      </c>
      <c r="E474" s="73" t="s">
        <v>600</v>
      </c>
      <c r="F474" s="73" t="s">
        <v>6</v>
      </c>
      <c r="G474" s="127">
        <v>78.400000000000006</v>
      </c>
      <c r="H474" s="127">
        <v>55.8</v>
      </c>
      <c r="I474" s="127">
        <v>83.7</v>
      </c>
      <c r="J474" s="127">
        <v>83.7</v>
      </c>
      <c r="K474" s="127">
        <v>83.7</v>
      </c>
    </row>
    <row r="475" spans="1:11" ht="63" customHeight="1" x14ac:dyDescent="0.25">
      <c r="A475" s="376" t="s">
        <v>1206</v>
      </c>
      <c r="B475" s="377"/>
      <c r="C475" s="377"/>
      <c r="D475" s="378"/>
      <c r="E475" s="6" t="s">
        <v>7</v>
      </c>
      <c r="F475" s="6" t="s">
        <v>6</v>
      </c>
      <c r="G475" s="10">
        <v>52051.75</v>
      </c>
      <c r="H475" s="19">
        <v>49806.63</v>
      </c>
      <c r="I475" s="10">
        <v>59822.399999999994</v>
      </c>
      <c r="J475" s="10">
        <v>59486.6</v>
      </c>
      <c r="K475" s="10">
        <v>62486.569999999992</v>
      </c>
    </row>
    <row r="476" spans="1:11" ht="78.75" x14ac:dyDescent="0.25">
      <c r="A476" s="310" t="s">
        <v>590</v>
      </c>
      <c r="B476" s="313" t="s">
        <v>161</v>
      </c>
      <c r="C476" s="310" t="s">
        <v>382</v>
      </c>
      <c r="D476" s="70" t="s">
        <v>383</v>
      </c>
      <c r="E476" s="73" t="s">
        <v>163</v>
      </c>
      <c r="F476" s="73" t="s">
        <v>23</v>
      </c>
      <c r="G476" s="82">
        <v>2142</v>
      </c>
      <c r="H476" s="77">
        <v>2100</v>
      </c>
      <c r="I476" s="77">
        <v>2100</v>
      </c>
      <c r="J476" s="77">
        <v>1900</v>
      </c>
      <c r="K476" s="77">
        <v>2100</v>
      </c>
    </row>
    <row r="477" spans="1:11" ht="63" x14ac:dyDescent="0.25">
      <c r="A477" s="311"/>
      <c r="B477" s="314"/>
      <c r="C477" s="311"/>
      <c r="D477" s="70" t="s">
        <v>384</v>
      </c>
      <c r="E477" s="73" t="s">
        <v>24</v>
      </c>
      <c r="F477" s="73" t="s">
        <v>6</v>
      </c>
      <c r="G477" s="84">
        <v>1153.6600000000001</v>
      </c>
      <c r="H477" s="76">
        <v>1049.75</v>
      </c>
      <c r="I477" s="76">
        <v>1239.6300000000001</v>
      </c>
      <c r="J477" s="76">
        <v>1123.18</v>
      </c>
      <c r="K477" s="76">
        <v>1244.8800000000001</v>
      </c>
    </row>
    <row r="478" spans="1:11" ht="78.75" x14ac:dyDescent="0.25">
      <c r="A478" s="310" t="s">
        <v>591</v>
      </c>
      <c r="B478" s="314"/>
      <c r="C478" s="310" t="s">
        <v>287</v>
      </c>
      <c r="D478" s="70" t="s">
        <v>246</v>
      </c>
      <c r="E478" s="73" t="s">
        <v>116</v>
      </c>
      <c r="F478" s="73" t="s">
        <v>23</v>
      </c>
      <c r="G478" s="77">
        <v>47</v>
      </c>
      <c r="H478" s="80">
        <v>43</v>
      </c>
      <c r="I478" s="80">
        <v>40</v>
      </c>
      <c r="J478" s="80">
        <v>35</v>
      </c>
      <c r="K478" s="80">
        <v>35</v>
      </c>
    </row>
    <row r="479" spans="1:11" ht="63" x14ac:dyDescent="0.25">
      <c r="A479" s="311"/>
      <c r="B479" s="314"/>
      <c r="C479" s="311"/>
      <c r="D479" s="70" t="s">
        <v>384</v>
      </c>
      <c r="E479" s="73" t="s">
        <v>24</v>
      </c>
      <c r="F479" s="73" t="s">
        <v>6</v>
      </c>
      <c r="G479" s="76">
        <v>8594.41</v>
      </c>
      <c r="H479" s="76">
        <v>7297.94</v>
      </c>
      <c r="I479" s="76">
        <v>8160.5</v>
      </c>
      <c r="J479" s="76">
        <v>7415.86</v>
      </c>
      <c r="K479" s="76">
        <v>7292.67</v>
      </c>
    </row>
    <row r="480" spans="1:11" ht="78.75" customHeight="1" x14ac:dyDescent="0.25">
      <c r="A480" s="310" t="s">
        <v>592</v>
      </c>
      <c r="B480" s="314"/>
      <c r="C480" s="310" t="s">
        <v>385</v>
      </c>
      <c r="D480" s="41" t="s">
        <v>807</v>
      </c>
      <c r="E480" s="73" t="s">
        <v>386</v>
      </c>
      <c r="F480" s="73" t="s">
        <v>23</v>
      </c>
      <c r="G480" s="77">
        <v>98</v>
      </c>
      <c r="H480" s="80">
        <v>87</v>
      </c>
      <c r="I480" s="80">
        <v>90</v>
      </c>
      <c r="J480" s="80">
        <v>70</v>
      </c>
      <c r="K480" s="80">
        <v>90</v>
      </c>
    </row>
    <row r="481" spans="1:11" ht="93" customHeight="1" x14ac:dyDescent="0.25">
      <c r="A481" s="311"/>
      <c r="B481" s="314"/>
      <c r="C481" s="311"/>
      <c r="D481" s="70" t="s">
        <v>384</v>
      </c>
      <c r="E481" s="73" t="s">
        <v>24</v>
      </c>
      <c r="F481" s="73" t="s">
        <v>6</v>
      </c>
      <c r="G481" s="76">
        <v>4396.37</v>
      </c>
      <c r="H481" s="76">
        <v>3621.05</v>
      </c>
      <c r="I481" s="76">
        <v>4888.05</v>
      </c>
      <c r="J481" s="76">
        <v>4048.17</v>
      </c>
      <c r="K481" s="76">
        <v>4973.82</v>
      </c>
    </row>
    <row r="482" spans="1:11" ht="78.75" x14ac:dyDescent="0.25">
      <c r="A482" s="310" t="s">
        <v>593</v>
      </c>
      <c r="B482" s="314"/>
      <c r="C482" s="310" t="s">
        <v>388</v>
      </c>
      <c r="D482" s="70" t="s">
        <v>252</v>
      </c>
      <c r="E482" s="73" t="s">
        <v>299</v>
      </c>
      <c r="F482" s="73" t="s">
        <v>23</v>
      </c>
      <c r="G482" s="77">
        <v>8</v>
      </c>
      <c r="H482" s="80">
        <v>8</v>
      </c>
      <c r="I482" s="80">
        <v>9</v>
      </c>
      <c r="J482" s="80">
        <v>7</v>
      </c>
      <c r="K482" s="80">
        <v>8</v>
      </c>
    </row>
    <row r="483" spans="1:11" ht="63" x14ac:dyDescent="0.25">
      <c r="A483" s="311"/>
      <c r="B483" s="314"/>
      <c r="C483" s="311"/>
      <c r="D483" s="70" t="s">
        <v>384</v>
      </c>
      <c r="E483" s="73" t="s">
        <v>24</v>
      </c>
      <c r="F483" s="73" t="s">
        <v>6</v>
      </c>
      <c r="G483" s="76">
        <v>16702.39</v>
      </c>
      <c r="H483" s="76">
        <v>15502.02</v>
      </c>
      <c r="I483" s="76">
        <v>14124.38</v>
      </c>
      <c r="J483" s="76">
        <v>11507.84</v>
      </c>
      <c r="K483" s="76">
        <v>13288.58</v>
      </c>
    </row>
    <row r="484" spans="1:11" ht="78.75" x14ac:dyDescent="0.25">
      <c r="A484" s="310" t="s">
        <v>594</v>
      </c>
      <c r="B484" s="314"/>
      <c r="C484" s="310" t="s">
        <v>389</v>
      </c>
      <c r="D484" s="95" t="s">
        <v>253</v>
      </c>
      <c r="E484" s="73" t="s">
        <v>299</v>
      </c>
      <c r="F484" s="73" t="s">
        <v>23</v>
      </c>
      <c r="G484" s="77">
        <v>5</v>
      </c>
      <c r="H484" s="80">
        <v>5</v>
      </c>
      <c r="I484" s="80">
        <v>4</v>
      </c>
      <c r="J484" s="80">
        <v>3</v>
      </c>
      <c r="K484" s="80">
        <v>4</v>
      </c>
    </row>
    <row r="485" spans="1:11" ht="63" x14ac:dyDescent="0.25">
      <c r="A485" s="311"/>
      <c r="B485" s="314"/>
      <c r="C485" s="311"/>
      <c r="D485" s="70" t="s">
        <v>384</v>
      </c>
      <c r="E485" s="73" t="s">
        <v>24</v>
      </c>
      <c r="F485" s="73" t="s">
        <v>6</v>
      </c>
      <c r="G485" s="76">
        <v>1934.18</v>
      </c>
      <c r="H485" s="76">
        <v>1795.17</v>
      </c>
      <c r="I485" s="76">
        <v>2314.4499999999998</v>
      </c>
      <c r="J485" s="76">
        <v>1738.64</v>
      </c>
      <c r="K485" s="76">
        <v>2342.08</v>
      </c>
    </row>
    <row r="486" spans="1:11" ht="78.75" x14ac:dyDescent="0.25">
      <c r="A486" s="310" t="s">
        <v>595</v>
      </c>
      <c r="B486" s="314"/>
      <c r="C486" s="310" t="s">
        <v>390</v>
      </c>
      <c r="D486" s="70" t="s">
        <v>391</v>
      </c>
      <c r="E486" s="73" t="s">
        <v>392</v>
      </c>
      <c r="F486" s="73" t="s">
        <v>23</v>
      </c>
      <c r="G486" s="77">
        <v>4</v>
      </c>
      <c r="H486" s="80">
        <v>4</v>
      </c>
      <c r="I486" s="80">
        <v>5</v>
      </c>
      <c r="J486" s="80">
        <v>3</v>
      </c>
      <c r="K486" s="80">
        <v>5</v>
      </c>
    </row>
    <row r="487" spans="1:11" ht="63" x14ac:dyDescent="0.25">
      <c r="A487" s="311"/>
      <c r="B487" s="314"/>
      <c r="C487" s="311"/>
      <c r="D487" s="70" t="s">
        <v>384</v>
      </c>
      <c r="E487" s="73" t="s">
        <v>24</v>
      </c>
      <c r="F487" s="73" t="s">
        <v>6</v>
      </c>
      <c r="G487" s="76">
        <v>13762.72</v>
      </c>
      <c r="H487" s="76">
        <v>12773.61</v>
      </c>
      <c r="I487" s="76">
        <v>15207.5</v>
      </c>
      <c r="J487" s="76">
        <v>9338.69</v>
      </c>
      <c r="K487" s="76">
        <v>15566.09</v>
      </c>
    </row>
    <row r="488" spans="1:11" ht="78.75" x14ac:dyDescent="0.25">
      <c r="A488" s="310" t="s">
        <v>596</v>
      </c>
      <c r="B488" s="314"/>
      <c r="C488" s="316" t="s">
        <v>327</v>
      </c>
      <c r="D488" s="95" t="s">
        <v>256</v>
      </c>
      <c r="E488" s="60" t="s">
        <v>185</v>
      </c>
      <c r="F488" s="60" t="s">
        <v>23</v>
      </c>
      <c r="G488" s="77">
        <v>3</v>
      </c>
      <c r="H488" s="80">
        <v>3</v>
      </c>
      <c r="I488" s="80">
        <v>2</v>
      </c>
      <c r="J488" s="80">
        <v>2</v>
      </c>
      <c r="K488" s="80">
        <v>2</v>
      </c>
    </row>
    <row r="489" spans="1:11" ht="63" x14ac:dyDescent="0.25">
      <c r="A489" s="311"/>
      <c r="B489" s="314"/>
      <c r="C489" s="317"/>
      <c r="D489" s="58" t="s">
        <v>384</v>
      </c>
      <c r="E489" s="60" t="s">
        <v>24</v>
      </c>
      <c r="F489" s="60" t="s">
        <v>6</v>
      </c>
      <c r="G489" s="76">
        <v>3501.7</v>
      </c>
      <c r="H489" s="76">
        <v>3250.05</v>
      </c>
      <c r="I489" s="76">
        <v>4486.45</v>
      </c>
      <c r="J489" s="76">
        <v>4534.51</v>
      </c>
      <c r="K489" s="76">
        <v>4590.42</v>
      </c>
    </row>
    <row r="490" spans="1:11" ht="78.75" x14ac:dyDescent="0.25">
      <c r="A490" s="310" t="s">
        <v>597</v>
      </c>
      <c r="B490" s="314"/>
      <c r="C490" s="316" t="s">
        <v>330</v>
      </c>
      <c r="D490" s="70" t="s">
        <v>393</v>
      </c>
      <c r="E490" s="60" t="s">
        <v>32</v>
      </c>
      <c r="F490" s="60" t="s">
        <v>23</v>
      </c>
      <c r="G490" s="77">
        <v>4</v>
      </c>
      <c r="H490" s="80">
        <v>4</v>
      </c>
      <c r="I490" s="80">
        <v>4</v>
      </c>
      <c r="J490" s="80">
        <v>3</v>
      </c>
      <c r="K490" s="80">
        <v>4</v>
      </c>
    </row>
    <row r="491" spans="1:11" ht="66.75" customHeight="1" x14ac:dyDescent="0.25">
      <c r="A491" s="311"/>
      <c r="B491" s="314"/>
      <c r="C491" s="317"/>
      <c r="D491" s="58" t="s">
        <v>384</v>
      </c>
      <c r="E491" s="60" t="s">
        <v>24</v>
      </c>
      <c r="F491" s="60" t="s">
        <v>6</v>
      </c>
      <c r="G491" s="76">
        <v>8534.07</v>
      </c>
      <c r="H491" s="76">
        <v>7920.71</v>
      </c>
      <c r="I491" s="76">
        <v>7113.24</v>
      </c>
      <c r="J491" s="76">
        <v>5388.31</v>
      </c>
      <c r="K491" s="76">
        <v>7197.56</v>
      </c>
    </row>
    <row r="492" spans="1:11" s="3" customFormat="1" ht="24.75" customHeight="1" x14ac:dyDescent="0.25">
      <c r="A492" s="222"/>
      <c r="B492" s="315"/>
      <c r="C492" s="58" t="s">
        <v>599</v>
      </c>
      <c r="D492" s="128" t="s">
        <v>600</v>
      </c>
      <c r="E492" s="37" t="s">
        <v>600</v>
      </c>
      <c r="F492" s="60" t="s">
        <v>6</v>
      </c>
      <c r="G492" s="76">
        <v>1446.1</v>
      </c>
      <c r="H492" s="76">
        <v>1039.5</v>
      </c>
      <c r="I492" s="76">
        <v>1197.7</v>
      </c>
      <c r="J492" s="73" t="s">
        <v>600</v>
      </c>
      <c r="K492" s="73" t="s">
        <v>600</v>
      </c>
    </row>
    <row r="493" spans="1:11" ht="27" customHeight="1" x14ac:dyDescent="0.25">
      <c r="A493" s="336" t="s">
        <v>394</v>
      </c>
      <c r="B493" s="337"/>
      <c r="C493" s="337"/>
      <c r="D493" s="338"/>
      <c r="E493" s="362" t="s">
        <v>7</v>
      </c>
      <c r="F493" s="379" t="s">
        <v>6</v>
      </c>
      <c r="G493" s="207">
        <v>60025.599999999991</v>
      </c>
      <c r="H493" s="380">
        <v>54249.8</v>
      </c>
      <c r="I493" s="207">
        <v>58731.899999999987</v>
      </c>
      <c r="J493" s="207">
        <v>45095.199999999997</v>
      </c>
      <c r="K493" s="207">
        <v>56496.099999999991</v>
      </c>
    </row>
    <row r="494" spans="1:11" ht="48" customHeight="1" x14ac:dyDescent="0.25">
      <c r="A494" s="336" t="s">
        <v>1207</v>
      </c>
      <c r="B494" s="337"/>
      <c r="C494" s="337"/>
      <c r="D494" s="338"/>
      <c r="E494" s="363"/>
      <c r="F494" s="379"/>
      <c r="G494" s="207">
        <v>112077.34999999999</v>
      </c>
      <c r="H494" s="207">
        <v>104056.43</v>
      </c>
      <c r="I494" s="207">
        <v>118554.29999999999</v>
      </c>
      <c r="J494" s="207">
        <v>104581.79999999999</v>
      </c>
      <c r="K494" s="207">
        <v>118982.66999999998</v>
      </c>
    </row>
    <row r="495" spans="1:11" x14ac:dyDescent="0.25">
      <c r="A495" s="275" t="s">
        <v>601</v>
      </c>
      <c r="B495" s="276"/>
      <c r="C495" s="276"/>
      <c r="D495" s="276"/>
      <c r="E495" s="276"/>
      <c r="F495" s="276"/>
      <c r="G495" s="276"/>
      <c r="H495" s="276"/>
      <c r="I495" s="276"/>
      <c r="J495" s="276"/>
      <c r="K495" s="277"/>
    </row>
    <row r="496" spans="1:11" ht="78.75" customHeight="1" x14ac:dyDescent="0.25">
      <c r="A496" s="243" t="s">
        <v>729</v>
      </c>
      <c r="B496" s="243" t="s">
        <v>602</v>
      </c>
      <c r="C496" s="271" t="s">
        <v>606</v>
      </c>
      <c r="D496" s="95" t="s">
        <v>603</v>
      </c>
      <c r="E496" s="95" t="s">
        <v>1208</v>
      </c>
      <c r="F496" s="95" t="s">
        <v>604</v>
      </c>
      <c r="G496" s="107">
        <v>34.700000000000003</v>
      </c>
      <c r="H496" s="107">
        <v>34</v>
      </c>
      <c r="I496" s="107" t="s">
        <v>363</v>
      </c>
      <c r="J496" s="107" t="s">
        <v>363</v>
      </c>
      <c r="K496" s="107" t="s">
        <v>363</v>
      </c>
    </row>
    <row r="497" spans="1:12" ht="63" x14ac:dyDescent="0.25">
      <c r="A497" s="244"/>
      <c r="B497" s="245"/>
      <c r="C497" s="271"/>
      <c r="D497" s="168" t="s">
        <v>605</v>
      </c>
      <c r="E497" s="95" t="s">
        <v>24</v>
      </c>
      <c r="F497" s="95" t="s">
        <v>6</v>
      </c>
      <c r="G497" s="107">
        <v>1262.8</v>
      </c>
      <c r="H497" s="107">
        <v>1749.9504199999999</v>
      </c>
      <c r="I497" s="107" t="s">
        <v>363</v>
      </c>
      <c r="J497" s="107" t="s">
        <v>363</v>
      </c>
      <c r="K497" s="107" t="s">
        <v>363</v>
      </c>
    </row>
    <row r="498" spans="1:12" ht="78.75" customHeight="1" x14ac:dyDescent="0.25">
      <c r="A498" s="243" t="s">
        <v>730</v>
      </c>
      <c r="B498" s="245"/>
      <c r="C498" s="271" t="s">
        <v>606</v>
      </c>
      <c r="D498" s="95" t="s">
        <v>607</v>
      </c>
      <c r="E498" s="95" t="s">
        <v>1209</v>
      </c>
      <c r="F498" s="95" t="s">
        <v>604</v>
      </c>
      <c r="G498" s="107">
        <v>90.5</v>
      </c>
      <c r="H498" s="107">
        <v>118.55</v>
      </c>
      <c r="I498" s="133" t="s">
        <v>363</v>
      </c>
      <c r="J498" s="133" t="s">
        <v>363</v>
      </c>
      <c r="K498" s="133" t="s">
        <v>363</v>
      </c>
    </row>
    <row r="499" spans="1:12" ht="63" x14ac:dyDescent="0.25">
      <c r="A499" s="244"/>
      <c r="B499" s="245"/>
      <c r="C499" s="271"/>
      <c r="D499" s="168" t="s">
        <v>608</v>
      </c>
      <c r="E499" s="95" t="s">
        <v>24</v>
      </c>
      <c r="F499" s="95" t="s">
        <v>6</v>
      </c>
      <c r="G499" s="107">
        <v>1315.7</v>
      </c>
      <c r="H499" s="107">
        <v>3482.9061700000002</v>
      </c>
      <c r="I499" s="107" t="s">
        <v>363</v>
      </c>
      <c r="J499" s="107" t="s">
        <v>363</v>
      </c>
      <c r="K499" s="107" t="s">
        <v>363</v>
      </c>
    </row>
    <row r="500" spans="1:12" ht="78.75" customHeight="1" x14ac:dyDescent="0.25">
      <c r="A500" s="243" t="s">
        <v>731</v>
      </c>
      <c r="B500" s="245"/>
      <c r="C500" s="271" t="s">
        <v>609</v>
      </c>
      <c r="D500" s="95" t="s">
        <v>610</v>
      </c>
      <c r="E500" s="95" t="s">
        <v>1210</v>
      </c>
      <c r="F500" s="95" t="s">
        <v>611</v>
      </c>
      <c r="G500" s="107">
        <v>256.5</v>
      </c>
      <c r="H500" s="133">
        <v>230.65</v>
      </c>
      <c r="I500" s="133" t="s">
        <v>363</v>
      </c>
      <c r="J500" s="133" t="s">
        <v>363</v>
      </c>
      <c r="K500" s="133" t="s">
        <v>363</v>
      </c>
      <c r="L500" s="13">
        <v>230.7</v>
      </c>
    </row>
    <row r="501" spans="1:12" ht="63" x14ac:dyDescent="0.25">
      <c r="A501" s="244"/>
      <c r="B501" s="245"/>
      <c r="C501" s="271"/>
      <c r="D501" s="168" t="s">
        <v>608</v>
      </c>
      <c r="E501" s="95" t="s">
        <v>24</v>
      </c>
      <c r="F501" s="95" t="s">
        <v>6</v>
      </c>
      <c r="G501" s="107">
        <v>1891.94</v>
      </c>
      <c r="H501" s="107">
        <v>2691.7208700000001</v>
      </c>
      <c r="I501" s="107" t="s">
        <v>363</v>
      </c>
      <c r="J501" s="107" t="s">
        <v>363</v>
      </c>
      <c r="K501" s="107" t="s">
        <v>363</v>
      </c>
    </row>
    <row r="502" spans="1:12" ht="78.75" x14ac:dyDescent="0.25">
      <c r="A502" s="243" t="s">
        <v>732</v>
      </c>
      <c r="B502" s="245"/>
      <c r="C502" s="271" t="s">
        <v>612</v>
      </c>
      <c r="D502" s="95" t="s">
        <v>613</v>
      </c>
      <c r="E502" s="95" t="s">
        <v>1211</v>
      </c>
      <c r="F502" s="95" t="s">
        <v>614</v>
      </c>
      <c r="G502" s="107">
        <v>10.5</v>
      </c>
      <c r="H502" s="133">
        <v>5.21</v>
      </c>
      <c r="I502" s="107" t="s">
        <v>363</v>
      </c>
      <c r="J502" s="107" t="s">
        <v>363</v>
      </c>
      <c r="K502" s="107" t="s">
        <v>363</v>
      </c>
    </row>
    <row r="503" spans="1:12" ht="63" x14ac:dyDescent="0.25">
      <c r="A503" s="244"/>
      <c r="B503" s="245"/>
      <c r="C503" s="271"/>
      <c r="D503" s="168" t="s">
        <v>608</v>
      </c>
      <c r="E503" s="95" t="s">
        <v>24</v>
      </c>
      <c r="F503" s="95" t="s">
        <v>6</v>
      </c>
      <c r="G503" s="107">
        <v>336.01799999999997</v>
      </c>
      <c r="H503" s="107">
        <v>280.74898000000002</v>
      </c>
      <c r="I503" s="107" t="s">
        <v>363</v>
      </c>
      <c r="J503" s="107" t="s">
        <v>363</v>
      </c>
      <c r="K503" s="107" t="s">
        <v>363</v>
      </c>
    </row>
    <row r="504" spans="1:12" ht="78.75" customHeight="1" x14ac:dyDescent="0.25">
      <c r="A504" s="243" t="s">
        <v>733</v>
      </c>
      <c r="B504" s="245"/>
      <c r="C504" s="271" t="s">
        <v>606</v>
      </c>
      <c r="D504" s="95" t="s">
        <v>615</v>
      </c>
      <c r="E504" s="95" t="s">
        <v>1212</v>
      </c>
      <c r="F504" s="95" t="s">
        <v>604</v>
      </c>
      <c r="G504" s="107">
        <v>1163.9000000000001</v>
      </c>
      <c r="H504" s="107">
        <v>1253</v>
      </c>
      <c r="I504" s="107" t="s">
        <v>363</v>
      </c>
      <c r="J504" s="107" t="s">
        <v>363</v>
      </c>
      <c r="K504" s="107" t="s">
        <v>363</v>
      </c>
    </row>
    <row r="505" spans="1:12" ht="63" x14ac:dyDescent="0.25">
      <c r="A505" s="244"/>
      <c r="B505" s="245"/>
      <c r="C505" s="271"/>
      <c r="D505" s="168" t="s">
        <v>608</v>
      </c>
      <c r="E505" s="95" t="s">
        <v>24</v>
      </c>
      <c r="F505" s="95" t="s">
        <v>6</v>
      </c>
      <c r="G505" s="107">
        <v>743.02499999999998</v>
      </c>
      <c r="H505" s="107">
        <v>1847.5234399999999</v>
      </c>
      <c r="I505" s="107" t="s">
        <v>363</v>
      </c>
      <c r="J505" s="107" t="s">
        <v>363</v>
      </c>
      <c r="K505" s="107" t="s">
        <v>363</v>
      </c>
    </row>
    <row r="506" spans="1:12" ht="94.5" x14ac:dyDescent="0.25">
      <c r="A506" s="243" t="s">
        <v>734</v>
      </c>
      <c r="B506" s="245"/>
      <c r="C506" s="271" t="s">
        <v>609</v>
      </c>
      <c r="D506" s="95" t="s">
        <v>616</v>
      </c>
      <c r="E506" s="95" t="s">
        <v>1213</v>
      </c>
      <c r="F506" s="95" t="s">
        <v>23</v>
      </c>
      <c r="G506" s="134">
        <v>24</v>
      </c>
      <c r="H506" s="134">
        <v>23</v>
      </c>
      <c r="I506" s="107" t="s">
        <v>363</v>
      </c>
      <c r="J506" s="107" t="s">
        <v>363</v>
      </c>
      <c r="K506" s="107" t="s">
        <v>363</v>
      </c>
    </row>
    <row r="507" spans="1:12" ht="63" x14ac:dyDescent="0.25">
      <c r="A507" s="244"/>
      <c r="B507" s="245"/>
      <c r="C507" s="271"/>
      <c r="D507" s="168" t="s">
        <v>608</v>
      </c>
      <c r="E507" s="95" t="s">
        <v>24</v>
      </c>
      <c r="F507" s="95" t="s">
        <v>6</v>
      </c>
      <c r="G507" s="107">
        <v>220.2</v>
      </c>
      <c r="H507" s="107">
        <v>399.13648000000001</v>
      </c>
      <c r="I507" s="107" t="s">
        <v>363</v>
      </c>
      <c r="J507" s="107" t="s">
        <v>363</v>
      </c>
      <c r="K507" s="107" t="s">
        <v>363</v>
      </c>
    </row>
    <row r="508" spans="1:12" ht="97.5" customHeight="1" x14ac:dyDescent="0.25">
      <c r="A508" s="243" t="s">
        <v>735</v>
      </c>
      <c r="B508" s="245"/>
      <c r="C508" s="271" t="s">
        <v>617</v>
      </c>
      <c r="D508" s="95" t="s">
        <v>613</v>
      </c>
      <c r="E508" s="95" t="s">
        <v>1214</v>
      </c>
      <c r="F508" s="95" t="s">
        <v>618</v>
      </c>
      <c r="G508" s="107">
        <v>28124.81</v>
      </c>
      <c r="H508" s="107">
        <v>35561</v>
      </c>
      <c r="I508" s="107" t="s">
        <v>363</v>
      </c>
      <c r="J508" s="107" t="s">
        <v>363</v>
      </c>
      <c r="K508" s="107" t="s">
        <v>363</v>
      </c>
    </row>
    <row r="509" spans="1:12" ht="47.25" customHeight="1" x14ac:dyDescent="0.25">
      <c r="A509" s="245"/>
      <c r="B509" s="245"/>
      <c r="C509" s="271"/>
      <c r="D509" s="168" t="s">
        <v>619</v>
      </c>
      <c r="E509" s="271" t="s">
        <v>24</v>
      </c>
      <c r="F509" s="271" t="s">
        <v>6</v>
      </c>
      <c r="G509" s="107">
        <v>58.9</v>
      </c>
      <c r="H509" s="107">
        <v>159</v>
      </c>
      <c r="I509" s="107" t="s">
        <v>363</v>
      </c>
      <c r="J509" s="107" t="s">
        <v>363</v>
      </c>
      <c r="K509" s="107" t="s">
        <v>363</v>
      </c>
    </row>
    <row r="510" spans="1:12" x14ac:dyDescent="0.25">
      <c r="A510" s="244"/>
      <c r="B510" s="245"/>
      <c r="C510" s="271"/>
      <c r="D510" s="168" t="s">
        <v>620</v>
      </c>
      <c r="E510" s="271"/>
      <c r="F510" s="271"/>
      <c r="G510" s="107">
        <v>149.15</v>
      </c>
      <c r="H510" s="107">
        <v>406.41989999999998</v>
      </c>
      <c r="I510" s="107" t="s">
        <v>363</v>
      </c>
      <c r="J510" s="107" t="s">
        <v>363</v>
      </c>
      <c r="K510" s="107" t="s">
        <v>363</v>
      </c>
    </row>
    <row r="511" spans="1:12" ht="78.75" customHeight="1" x14ac:dyDescent="0.25">
      <c r="A511" s="243" t="s">
        <v>736</v>
      </c>
      <c r="B511" s="245"/>
      <c r="C511" s="271" t="s">
        <v>621</v>
      </c>
      <c r="D511" s="95" t="s">
        <v>622</v>
      </c>
      <c r="E511" s="95" t="s">
        <v>1215</v>
      </c>
      <c r="F511" s="95" t="s">
        <v>614</v>
      </c>
      <c r="G511" s="107">
        <v>43.53</v>
      </c>
      <c r="H511" s="133">
        <v>49.45</v>
      </c>
      <c r="I511" s="107" t="s">
        <v>363</v>
      </c>
      <c r="J511" s="107" t="s">
        <v>363</v>
      </c>
      <c r="K511" s="107" t="s">
        <v>363</v>
      </c>
    </row>
    <row r="512" spans="1:12" ht="63" x14ac:dyDescent="0.25">
      <c r="A512" s="244"/>
      <c r="B512" s="245"/>
      <c r="C512" s="271"/>
      <c r="D512" s="168" t="s">
        <v>608</v>
      </c>
      <c r="E512" s="95" t="s">
        <v>24</v>
      </c>
      <c r="F512" s="95" t="s">
        <v>6</v>
      </c>
      <c r="G512" s="107">
        <v>367.7</v>
      </c>
      <c r="H512" s="133">
        <v>747.96438000000001</v>
      </c>
      <c r="I512" s="107" t="s">
        <v>363</v>
      </c>
      <c r="J512" s="107" t="s">
        <v>363</v>
      </c>
      <c r="K512" s="107" t="s">
        <v>363</v>
      </c>
    </row>
    <row r="513" spans="1:12" ht="78.75" customHeight="1" x14ac:dyDescent="0.25">
      <c r="A513" s="243" t="s">
        <v>737</v>
      </c>
      <c r="B513" s="245"/>
      <c r="C513" s="271" t="s">
        <v>623</v>
      </c>
      <c r="D513" s="95" t="s">
        <v>624</v>
      </c>
      <c r="E513" s="95" t="s">
        <v>1216</v>
      </c>
      <c r="F513" s="95" t="s">
        <v>604</v>
      </c>
      <c r="G513" s="107">
        <v>5886</v>
      </c>
      <c r="H513" s="107">
        <v>5899</v>
      </c>
      <c r="I513" s="107" t="s">
        <v>363</v>
      </c>
      <c r="J513" s="107" t="s">
        <v>363</v>
      </c>
      <c r="K513" s="107" t="s">
        <v>363</v>
      </c>
      <c r="L513" s="9">
        <v>5899</v>
      </c>
    </row>
    <row r="514" spans="1:12" ht="63" x14ac:dyDescent="0.25">
      <c r="A514" s="244"/>
      <c r="B514" s="245"/>
      <c r="C514" s="271"/>
      <c r="D514" s="168" t="s">
        <v>608</v>
      </c>
      <c r="E514" s="95" t="s">
        <v>24</v>
      </c>
      <c r="F514" s="95" t="s">
        <v>6</v>
      </c>
      <c r="G514" s="107">
        <v>3656.4</v>
      </c>
      <c r="H514" s="133">
        <v>8678.9627400000008</v>
      </c>
      <c r="I514" s="107" t="s">
        <v>363</v>
      </c>
      <c r="J514" s="107" t="s">
        <v>363</v>
      </c>
      <c r="K514" s="107" t="s">
        <v>363</v>
      </c>
    </row>
    <row r="515" spans="1:12" ht="94.5" x14ac:dyDescent="0.25">
      <c r="A515" s="243" t="s">
        <v>738</v>
      </c>
      <c r="B515" s="245"/>
      <c r="C515" s="271" t="s">
        <v>623</v>
      </c>
      <c r="D515" s="95" t="s">
        <v>625</v>
      </c>
      <c r="E515" s="95" t="s">
        <v>1105</v>
      </c>
      <c r="F515" s="95" t="s">
        <v>626</v>
      </c>
      <c r="G515" s="107">
        <v>2</v>
      </c>
      <c r="H515" s="107">
        <v>0</v>
      </c>
      <c r="I515" s="107" t="s">
        <v>363</v>
      </c>
      <c r="J515" s="107" t="s">
        <v>363</v>
      </c>
      <c r="K515" s="107" t="s">
        <v>363</v>
      </c>
      <c r="L515" s="9">
        <v>0</v>
      </c>
    </row>
    <row r="516" spans="1:12" ht="63" x14ac:dyDescent="0.25">
      <c r="A516" s="244"/>
      <c r="B516" s="245"/>
      <c r="C516" s="271"/>
      <c r="D516" s="168" t="s">
        <v>608</v>
      </c>
      <c r="E516" s="95" t="s">
        <v>24</v>
      </c>
      <c r="F516" s="95" t="s">
        <v>6</v>
      </c>
      <c r="G516" s="107">
        <v>100.8</v>
      </c>
      <c r="H516" s="107">
        <v>0</v>
      </c>
      <c r="I516" s="107" t="s">
        <v>363</v>
      </c>
      <c r="J516" s="107" t="s">
        <v>363</v>
      </c>
      <c r="K516" s="107" t="s">
        <v>363</v>
      </c>
    </row>
    <row r="517" spans="1:12" ht="94.5" x14ac:dyDescent="0.25">
      <c r="A517" s="243" t="s">
        <v>739</v>
      </c>
      <c r="B517" s="245"/>
      <c r="C517" s="271" t="s">
        <v>623</v>
      </c>
      <c r="D517" s="95" t="s">
        <v>627</v>
      </c>
      <c r="E517" s="95" t="s">
        <v>1106</v>
      </c>
      <c r="F517" s="95" t="s">
        <v>626</v>
      </c>
      <c r="G517" s="107">
        <v>35</v>
      </c>
      <c r="H517" s="107">
        <v>2</v>
      </c>
      <c r="I517" s="107" t="s">
        <v>363</v>
      </c>
      <c r="J517" s="107" t="s">
        <v>363</v>
      </c>
      <c r="K517" s="107" t="s">
        <v>363</v>
      </c>
    </row>
    <row r="518" spans="1:12" ht="63" x14ac:dyDescent="0.25">
      <c r="A518" s="244"/>
      <c r="B518" s="245"/>
      <c r="C518" s="271"/>
      <c r="D518" s="168" t="s">
        <v>608</v>
      </c>
      <c r="E518" s="95" t="s">
        <v>24</v>
      </c>
      <c r="F518" s="95" t="s">
        <v>6</v>
      </c>
      <c r="G518" s="107">
        <v>307</v>
      </c>
      <c r="H518" s="107">
        <v>34.207419999999999</v>
      </c>
      <c r="I518" s="107" t="s">
        <v>363</v>
      </c>
      <c r="J518" s="107" t="s">
        <v>363</v>
      </c>
      <c r="K518" s="107" t="s">
        <v>363</v>
      </c>
    </row>
    <row r="519" spans="1:12" ht="78.75" x14ac:dyDescent="0.25">
      <c r="A519" s="243" t="s">
        <v>740</v>
      </c>
      <c r="B519" s="245"/>
      <c r="C519" s="271" t="s">
        <v>606</v>
      </c>
      <c r="D519" s="95" t="s">
        <v>628</v>
      </c>
      <c r="E519" s="95" t="s">
        <v>1217</v>
      </c>
      <c r="F519" s="95" t="s">
        <v>23</v>
      </c>
      <c r="G519" s="134">
        <v>102</v>
      </c>
      <c r="H519" s="134">
        <v>109</v>
      </c>
      <c r="I519" s="107" t="s">
        <v>363</v>
      </c>
      <c r="J519" s="107" t="s">
        <v>363</v>
      </c>
      <c r="K519" s="107" t="s">
        <v>363</v>
      </c>
      <c r="L519" s="16">
        <v>109</v>
      </c>
    </row>
    <row r="520" spans="1:12" ht="63" x14ac:dyDescent="0.25">
      <c r="A520" s="244"/>
      <c r="B520" s="245"/>
      <c r="C520" s="271"/>
      <c r="D520" s="168" t="s">
        <v>608</v>
      </c>
      <c r="E520" s="95" t="s">
        <v>24</v>
      </c>
      <c r="F520" s="95" t="s">
        <v>6</v>
      </c>
      <c r="G520" s="107">
        <v>894.7</v>
      </c>
      <c r="H520" s="107">
        <v>1319.9867300000001</v>
      </c>
      <c r="I520" s="107" t="s">
        <v>363</v>
      </c>
      <c r="J520" s="107" t="s">
        <v>363</v>
      </c>
      <c r="K520" s="107" t="s">
        <v>363</v>
      </c>
    </row>
    <row r="521" spans="1:12" ht="78.75" customHeight="1" x14ac:dyDescent="0.25">
      <c r="A521" s="243" t="s">
        <v>741</v>
      </c>
      <c r="B521" s="245"/>
      <c r="C521" s="271" t="s">
        <v>629</v>
      </c>
      <c r="D521" s="95" t="s">
        <v>630</v>
      </c>
      <c r="E521" s="95" t="s">
        <v>1218</v>
      </c>
      <c r="F521" s="95" t="s">
        <v>23</v>
      </c>
      <c r="G521" s="134">
        <v>78</v>
      </c>
      <c r="H521" s="134">
        <v>82</v>
      </c>
      <c r="I521" s="107" t="s">
        <v>363</v>
      </c>
      <c r="J521" s="107" t="s">
        <v>363</v>
      </c>
      <c r="K521" s="107" t="s">
        <v>363</v>
      </c>
      <c r="L521" s="15">
        <v>82</v>
      </c>
    </row>
    <row r="522" spans="1:12" ht="63" x14ac:dyDescent="0.25">
      <c r="A522" s="244"/>
      <c r="B522" s="245"/>
      <c r="C522" s="271"/>
      <c r="D522" s="168" t="s">
        <v>608</v>
      </c>
      <c r="E522" s="95" t="s">
        <v>24</v>
      </c>
      <c r="F522" s="95" t="s">
        <v>6</v>
      </c>
      <c r="G522" s="107">
        <v>1159.9000000000001</v>
      </c>
      <c r="H522" s="107">
        <v>1418.64346</v>
      </c>
      <c r="I522" s="107" t="s">
        <v>363</v>
      </c>
      <c r="J522" s="107" t="s">
        <v>363</v>
      </c>
      <c r="K522" s="107" t="s">
        <v>363</v>
      </c>
    </row>
    <row r="523" spans="1:12" ht="99.75" customHeight="1" x14ac:dyDescent="0.25">
      <c r="A523" s="243" t="s">
        <v>742</v>
      </c>
      <c r="B523" s="245"/>
      <c r="C523" s="271" t="s">
        <v>606</v>
      </c>
      <c r="D523" s="95" t="s">
        <v>631</v>
      </c>
      <c r="E523" s="95" t="s">
        <v>1219</v>
      </c>
      <c r="F523" s="95" t="s">
        <v>23</v>
      </c>
      <c r="G523" s="134">
        <v>150</v>
      </c>
      <c r="H523" s="134">
        <v>155</v>
      </c>
      <c r="I523" s="107" t="s">
        <v>363</v>
      </c>
      <c r="J523" s="107" t="s">
        <v>363</v>
      </c>
      <c r="K523" s="107" t="s">
        <v>363</v>
      </c>
    </row>
    <row r="524" spans="1:12" ht="63" x14ac:dyDescent="0.25">
      <c r="A524" s="244"/>
      <c r="B524" s="245"/>
      <c r="C524" s="271"/>
      <c r="D524" s="168" t="s">
        <v>608</v>
      </c>
      <c r="E524" s="95" t="s">
        <v>24</v>
      </c>
      <c r="F524" s="95" t="s">
        <v>6</v>
      </c>
      <c r="G524" s="107">
        <v>591.29999999999995</v>
      </c>
      <c r="H524" s="107">
        <v>636.39745000000005</v>
      </c>
      <c r="I524" s="107" t="s">
        <v>363</v>
      </c>
      <c r="J524" s="107" t="s">
        <v>363</v>
      </c>
      <c r="K524" s="107" t="s">
        <v>363</v>
      </c>
    </row>
    <row r="525" spans="1:12" ht="78.75" customHeight="1" x14ac:dyDescent="0.25">
      <c r="A525" s="243" t="s">
        <v>743</v>
      </c>
      <c r="B525" s="245"/>
      <c r="C525" s="271" t="s">
        <v>609</v>
      </c>
      <c r="D525" s="95" t="s">
        <v>632</v>
      </c>
      <c r="E525" s="95" t="s">
        <v>1220</v>
      </c>
      <c r="F525" s="95" t="s">
        <v>23</v>
      </c>
      <c r="G525" s="134">
        <v>40</v>
      </c>
      <c r="H525" s="134">
        <v>41</v>
      </c>
      <c r="I525" s="107" t="s">
        <v>363</v>
      </c>
      <c r="J525" s="107" t="s">
        <v>363</v>
      </c>
      <c r="K525" s="107" t="s">
        <v>363</v>
      </c>
    </row>
    <row r="526" spans="1:12" ht="63" x14ac:dyDescent="0.25">
      <c r="A526" s="244"/>
      <c r="B526" s="245"/>
      <c r="C526" s="271"/>
      <c r="D526" s="168" t="s">
        <v>608</v>
      </c>
      <c r="E526" s="95" t="s">
        <v>24</v>
      </c>
      <c r="F526" s="95" t="s">
        <v>6</v>
      </c>
      <c r="G526" s="107">
        <v>400</v>
      </c>
      <c r="H526" s="107">
        <v>473.57952</v>
      </c>
      <c r="I526" s="107" t="s">
        <v>363</v>
      </c>
      <c r="J526" s="107" t="s">
        <v>363</v>
      </c>
      <c r="K526" s="107" t="s">
        <v>363</v>
      </c>
    </row>
    <row r="527" spans="1:12" ht="78.75" customHeight="1" x14ac:dyDescent="0.25">
      <c r="A527" s="243" t="s">
        <v>744</v>
      </c>
      <c r="B527" s="245"/>
      <c r="C527" s="271" t="s">
        <v>609</v>
      </c>
      <c r="D527" s="95" t="s">
        <v>633</v>
      </c>
      <c r="E527" s="95" t="s">
        <v>1221</v>
      </c>
      <c r="F527" s="95" t="s">
        <v>23</v>
      </c>
      <c r="G527" s="134">
        <v>776</v>
      </c>
      <c r="H527" s="134">
        <v>776</v>
      </c>
      <c r="I527" s="107" t="s">
        <v>363</v>
      </c>
      <c r="J527" s="107" t="s">
        <v>363</v>
      </c>
      <c r="K527" s="107" t="s">
        <v>363</v>
      </c>
    </row>
    <row r="528" spans="1:12" ht="63" x14ac:dyDescent="0.25">
      <c r="A528" s="244"/>
      <c r="B528" s="245"/>
      <c r="C528" s="271"/>
      <c r="D528" s="168" t="s">
        <v>608</v>
      </c>
      <c r="E528" s="95" t="s">
        <v>24</v>
      </c>
      <c r="F528" s="95" t="s">
        <v>6</v>
      </c>
      <c r="G528" s="107">
        <v>68.365600000000001</v>
      </c>
      <c r="H528" s="107">
        <v>73.704480000000004</v>
      </c>
      <c r="I528" s="107" t="s">
        <v>363</v>
      </c>
      <c r="J528" s="107" t="s">
        <v>363</v>
      </c>
      <c r="K528" s="107" t="s">
        <v>363</v>
      </c>
    </row>
    <row r="529" spans="1:11" ht="78.75" customHeight="1" x14ac:dyDescent="0.25">
      <c r="A529" s="243" t="s">
        <v>745</v>
      </c>
      <c r="B529" s="245"/>
      <c r="C529" s="271" t="s">
        <v>606</v>
      </c>
      <c r="D529" s="95" t="s">
        <v>632</v>
      </c>
      <c r="E529" s="95" t="s">
        <v>1222</v>
      </c>
      <c r="F529" s="95" t="s">
        <v>23</v>
      </c>
      <c r="G529" s="134">
        <v>235</v>
      </c>
      <c r="H529" s="134">
        <v>402</v>
      </c>
      <c r="I529" s="107" t="s">
        <v>363</v>
      </c>
      <c r="J529" s="107" t="s">
        <v>363</v>
      </c>
      <c r="K529" s="107" t="s">
        <v>363</v>
      </c>
    </row>
    <row r="530" spans="1:11" ht="63" x14ac:dyDescent="0.25">
      <c r="A530" s="244"/>
      <c r="B530" s="245"/>
      <c r="C530" s="271"/>
      <c r="D530" s="168" t="s">
        <v>608</v>
      </c>
      <c r="E530" s="95" t="s">
        <v>24</v>
      </c>
      <c r="F530" s="95" t="s">
        <v>6</v>
      </c>
      <c r="G530" s="107">
        <v>2133.4144000000001</v>
      </c>
      <c r="H530" s="107">
        <v>4259.2704000000003</v>
      </c>
      <c r="I530" s="107" t="s">
        <v>363</v>
      </c>
      <c r="J530" s="107" t="s">
        <v>363</v>
      </c>
      <c r="K530" s="107" t="s">
        <v>363</v>
      </c>
    </row>
    <row r="531" spans="1:11" ht="78.75" customHeight="1" x14ac:dyDescent="0.25">
      <c r="A531" s="243" t="s">
        <v>746</v>
      </c>
      <c r="B531" s="245"/>
      <c r="C531" s="271" t="s">
        <v>606</v>
      </c>
      <c r="D531" s="95" t="s">
        <v>632</v>
      </c>
      <c r="E531" s="95" t="s">
        <v>1223</v>
      </c>
      <c r="F531" s="95" t="s">
        <v>23</v>
      </c>
      <c r="G531" s="134">
        <v>4</v>
      </c>
      <c r="H531" s="134">
        <v>3</v>
      </c>
      <c r="I531" s="107" t="s">
        <v>363</v>
      </c>
      <c r="J531" s="107" t="s">
        <v>363</v>
      </c>
      <c r="K531" s="107" t="s">
        <v>363</v>
      </c>
    </row>
    <row r="532" spans="1:11" ht="63" x14ac:dyDescent="0.25">
      <c r="A532" s="244"/>
      <c r="B532" s="245"/>
      <c r="C532" s="271"/>
      <c r="D532" s="168" t="s">
        <v>608</v>
      </c>
      <c r="E532" s="95" t="s">
        <v>24</v>
      </c>
      <c r="F532" s="95" t="s">
        <v>6</v>
      </c>
      <c r="G532" s="107">
        <v>53.82</v>
      </c>
      <c r="H532" s="107">
        <v>41.027160000000002</v>
      </c>
      <c r="I532" s="107" t="s">
        <v>363</v>
      </c>
      <c r="J532" s="107" t="s">
        <v>363</v>
      </c>
      <c r="K532" s="107" t="s">
        <v>363</v>
      </c>
    </row>
    <row r="533" spans="1:11" ht="78.75" customHeight="1" x14ac:dyDescent="0.25">
      <c r="A533" s="243" t="s">
        <v>747</v>
      </c>
      <c r="B533" s="245"/>
      <c r="C533" s="271" t="s">
        <v>606</v>
      </c>
      <c r="D533" s="95" t="s">
        <v>632</v>
      </c>
      <c r="E533" s="95" t="s">
        <v>1224</v>
      </c>
      <c r="F533" s="95" t="s">
        <v>23</v>
      </c>
      <c r="G533" s="135">
        <v>100000</v>
      </c>
      <c r="H533" s="135">
        <v>0</v>
      </c>
      <c r="I533" s="107" t="s">
        <v>363</v>
      </c>
      <c r="J533" s="107" t="s">
        <v>363</v>
      </c>
      <c r="K533" s="107" t="s">
        <v>363</v>
      </c>
    </row>
    <row r="534" spans="1:11" ht="63" x14ac:dyDescent="0.25">
      <c r="A534" s="244"/>
      <c r="B534" s="245"/>
      <c r="C534" s="271"/>
      <c r="D534" s="168" t="s">
        <v>608</v>
      </c>
      <c r="E534" s="95" t="s">
        <v>24</v>
      </c>
      <c r="F534" s="95" t="s">
        <v>6</v>
      </c>
      <c r="G534" s="107">
        <v>2563</v>
      </c>
      <c r="H534" s="107">
        <v>0</v>
      </c>
      <c r="I534" s="107" t="s">
        <v>363</v>
      </c>
      <c r="J534" s="107" t="s">
        <v>363</v>
      </c>
      <c r="K534" s="107" t="s">
        <v>363</v>
      </c>
    </row>
    <row r="535" spans="1:11" ht="78.75" x14ac:dyDescent="0.25">
      <c r="A535" s="243" t="s">
        <v>748</v>
      </c>
      <c r="B535" s="245"/>
      <c r="C535" s="271" t="s">
        <v>634</v>
      </c>
      <c r="D535" s="95" t="s">
        <v>635</v>
      </c>
      <c r="E535" s="95" t="s">
        <v>1107</v>
      </c>
      <c r="F535" s="95" t="s">
        <v>636</v>
      </c>
      <c r="G535" s="136">
        <v>9482946</v>
      </c>
      <c r="H535" s="136">
        <v>236312.66</v>
      </c>
      <c r="I535" s="107" t="s">
        <v>363</v>
      </c>
      <c r="J535" s="107" t="s">
        <v>363</v>
      </c>
      <c r="K535" s="107" t="s">
        <v>363</v>
      </c>
    </row>
    <row r="536" spans="1:11" ht="47.25" customHeight="1" x14ac:dyDescent="0.25">
      <c r="A536" s="245"/>
      <c r="B536" s="245"/>
      <c r="C536" s="271"/>
      <c r="D536" s="168" t="s">
        <v>619</v>
      </c>
      <c r="E536" s="271" t="s">
        <v>24</v>
      </c>
      <c r="F536" s="271" t="s">
        <v>6</v>
      </c>
      <c r="G536" s="107">
        <v>24451.040000000001</v>
      </c>
      <c r="H536" s="107">
        <v>140000</v>
      </c>
      <c r="I536" s="107" t="s">
        <v>363</v>
      </c>
      <c r="J536" s="107" t="s">
        <v>363</v>
      </c>
      <c r="K536" s="107" t="s">
        <v>363</v>
      </c>
    </row>
    <row r="537" spans="1:11" x14ac:dyDescent="0.25">
      <c r="A537" s="245"/>
      <c r="B537" s="245"/>
      <c r="C537" s="271"/>
      <c r="D537" s="168" t="s">
        <v>620</v>
      </c>
      <c r="E537" s="271"/>
      <c r="F537" s="271"/>
      <c r="G537" s="107">
        <v>16415.91</v>
      </c>
      <c r="H537" s="107">
        <v>142152.70000000001</v>
      </c>
      <c r="I537" s="107" t="s">
        <v>363</v>
      </c>
      <c r="J537" s="107" t="s">
        <v>363</v>
      </c>
      <c r="K537" s="107" t="s">
        <v>363</v>
      </c>
    </row>
    <row r="538" spans="1:11" ht="78.75" x14ac:dyDescent="0.25">
      <c r="A538" s="271" t="s">
        <v>749</v>
      </c>
      <c r="B538" s="245"/>
      <c r="C538" s="271" t="s">
        <v>638</v>
      </c>
      <c r="D538" s="95" t="s">
        <v>639</v>
      </c>
      <c r="E538" s="95" t="s">
        <v>1225</v>
      </c>
      <c r="F538" s="95" t="s">
        <v>618</v>
      </c>
      <c r="G538" s="107">
        <v>1820741</v>
      </c>
      <c r="H538" s="107">
        <v>1820513</v>
      </c>
      <c r="I538" s="107" t="s">
        <v>363</v>
      </c>
      <c r="J538" s="107" t="s">
        <v>363</v>
      </c>
      <c r="K538" s="107" t="s">
        <v>363</v>
      </c>
    </row>
    <row r="539" spans="1:11" ht="15" customHeight="1" x14ac:dyDescent="0.25">
      <c r="A539" s="271"/>
      <c r="B539" s="245"/>
      <c r="C539" s="271"/>
      <c r="D539" s="271" t="s">
        <v>640</v>
      </c>
      <c r="E539" s="271" t="s">
        <v>24</v>
      </c>
      <c r="F539" s="271" t="s">
        <v>6</v>
      </c>
      <c r="G539" s="359">
        <v>13011.4</v>
      </c>
      <c r="H539" s="359">
        <v>17534.349999999999</v>
      </c>
      <c r="I539" s="359" t="s">
        <v>363</v>
      </c>
      <c r="J539" s="359" t="s">
        <v>363</v>
      </c>
      <c r="K539" s="359" t="s">
        <v>363</v>
      </c>
    </row>
    <row r="540" spans="1:11" ht="49.5" customHeight="1" x14ac:dyDescent="0.25">
      <c r="A540" s="271"/>
      <c r="B540" s="245"/>
      <c r="C540" s="271"/>
      <c r="D540" s="271"/>
      <c r="E540" s="271"/>
      <c r="F540" s="271"/>
      <c r="G540" s="359"/>
      <c r="H540" s="359"/>
      <c r="I540" s="359"/>
      <c r="J540" s="359"/>
      <c r="K540" s="359"/>
    </row>
    <row r="541" spans="1:11" ht="81" customHeight="1" x14ac:dyDescent="0.25">
      <c r="A541" s="243" t="s">
        <v>750</v>
      </c>
      <c r="B541" s="245"/>
      <c r="C541" s="243" t="s">
        <v>606</v>
      </c>
      <c r="D541" s="95" t="s">
        <v>639</v>
      </c>
      <c r="E541" s="95" t="s">
        <v>1226</v>
      </c>
      <c r="F541" s="95" t="s">
        <v>641</v>
      </c>
      <c r="G541" s="107">
        <v>19051983</v>
      </c>
      <c r="H541" s="107">
        <v>20052961</v>
      </c>
      <c r="I541" s="107">
        <v>20052961</v>
      </c>
      <c r="J541" s="107">
        <v>20052961</v>
      </c>
      <c r="K541" s="107">
        <v>20052961</v>
      </c>
    </row>
    <row r="542" spans="1:11" ht="49.5" customHeight="1" x14ac:dyDescent="0.25">
      <c r="A542" s="245"/>
      <c r="B542" s="245"/>
      <c r="C542" s="245"/>
      <c r="D542" s="168" t="s">
        <v>642</v>
      </c>
      <c r="E542" s="243" t="s">
        <v>24</v>
      </c>
      <c r="F542" s="243" t="s">
        <v>21</v>
      </c>
      <c r="G542" s="107">
        <v>275904.14</v>
      </c>
      <c r="H542" s="107">
        <v>356720.3</v>
      </c>
      <c r="I542" s="107" t="s">
        <v>363</v>
      </c>
      <c r="J542" s="107" t="s">
        <v>363</v>
      </c>
      <c r="K542" s="107" t="s">
        <v>363</v>
      </c>
    </row>
    <row r="543" spans="1:11" ht="14.25" customHeight="1" x14ac:dyDescent="0.25">
      <c r="A543" s="245"/>
      <c r="B543" s="245"/>
      <c r="C543" s="245"/>
      <c r="D543" s="95" t="s">
        <v>637</v>
      </c>
      <c r="E543" s="245"/>
      <c r="F543" s="245"/>
      <c r="G543" s="107">
        <v>49018.7</v>
      </c>
      <c r="H543" s="107" t="s">
        <v>363</v>
      </c>
      <c r="I543" s="107" t="s">
        <v>363</v>
      </c>
      <c r="J543" s="107" t="s">
        <v>363</v>
      </c>
      <c r="K543" s="107" t="s">
        <v>363</v>
      </c>
    </row>
    <row r="544" spans="1:11" ht="16.5" customHeight="1" x14ac:dyDescent="0.25">
      <c r="A544" s="245"/>
      <c r="B544" s="245"/>
      <c r="C544" s="245"/>
      <c r="D544" s="132" t="s">
        <v>1227</v>
      </c>
      <c r="E544" s="245"/>
      <c r="F544" s="245"/>
      <c r="G544" s="136">
        <v>10770.44</v>
      </c>
      <c r="H544" s="136">
        <v>10000</v>
      </c>
      <c r="I544" s="237">
        <v>21451.4</v>
      </c>
      <c r="J544" s="237">
        <v>13034</v>
      </c>
      <c r="K544" s="237">
        <v>20669</v>
      </c>
    </row>
    <row r="545" spans="1:11" x14ac:dyDescent="0.25">
      <c r="A545" s="245"/>
      <c r="B545" s="245"/>
      <c r="C545" s="245"/>
      <c r="D545" s="132" t="s">
        <v>1228</v>
      </c>
      <c r="E545" s="245"/>
      <c r="F545" s="245"/>
      <c r="G545" s="136">
        <v>1408</v>
      </c>
      <c r="H545" s="136">
        <v>16402.099999999999</v>
      </c>
      <c r="I545" s="237">
        <v>11401.1</v>
      </c>
      <c r="J545" s="237">
        <v>5000</v>
      </c>
      <c r="K545" s="237">
        <v>8500</v>
      </c>
    </row>
    <row r="546" spans="1:11" x14ac:dyDescent="0.25">
      <c r="A546" s="244"/>
      <c r="B546" s="245"/>
      <c r="C546" s="244"/>
      <c r="D546" s="95" t="s">
        <v>643</v>
      </c>
      <c r="E546" s="244"/>
      <c r="F546" s="244"/>
      <c r="G546" s="136">
        <v>0</v>
      </c>
      <c r="H546" s="136">
        <v>4799.8</v>
      </c>
      <c r="I546" s="237">
        <v>4799.8</v>
      </c>
      <c r="J546" s="237">
        <v>4000</v>
      </c>
      <c r="K546" s="237">
        <v>4500</v>
      </c>
    </row>
    <row r="547" spans="1:11" ht="78.75" x14ac:dyDescent="0.25">
      <c r="A547" s="243" t="s">
        <v>751</v>
      </c>
      <c r="B547" s="245"/>
      <c r="C547" s="271" t="s">
        <v>644</v>
      </c>
      <c r="D547" s="95" t="s">
        <v>645</v>
      </c>
      <c r="E547" s="95" t="s">
        <v>1229</v>
      </c>
      <c r="F547" s="95" t="s">
        <v>646</v>
      </c>
      <c r="G547" s="107">
        <v>7100000</v>
      </c>
      <c r="H547" s="107">
        <v>7100000</v>
      </c>
      <c r="I547" s="107">
        <v>7100000</v>
      </c>
      <c r="J547" s="107">
        <v>7100000</v>
      </c>
      <c r="K547" s="107">
        <v>7100000</v>
      </c>
    </row>
    <row r="548" spans="1:11" ht="63" x14ac:dyDescent="0.25">
      <c r="A548" s="244"/>
      <c r="B548" s="245"/>
      <c r="C548" s="271"/>
      <c r="D548" s="95" t="s">
        <v>647</v>
      </c>
      <c r="E548" s="95" t="s">
        <v>24</v>
      </c>
      <c r="F548" s="95" t="s">
        <v>6</v>
      </c>
      <c r="G548" s="107">
        <v>180746</v>
      </c>
      <c r="H548" s="107">
        <v>196795.6</v>
      </c>
      <c r="I548" s="107">
        <v>248061.4</v>
      </c>
      <c r="J548" s="107">
        <v>202300</v>
      </c>
      <c r="K548" s="107">
        <v>249544</v>
      </c>
    </row>
    <row r="549" spans="1:11" ht="96" customHeight="1" x14ac:dyDescent="0.25">
      <c r="A549" s="243" t="s">
        <v>752</v>
      </c>
      <c r="B549" s="245"/>
      <c r="C549" s="271" t="s">
        <v>648</v>
      </c>
      <c r="D549" s="95" t="s">
        <v>649</v>
      </c>
      <c r="E549" s="95" t="s">
        <v>1230</v>
      </c>
      <c r="F549" s="95" t="s">
        <v>636</v>
      </c>
      <c r="G549" s="107">
        <v>44799.7</v>
      </c>
      <c r="H549" s="107">
        <v>51972.9</v>
      </c>
      <c r="I549" s="107" t="s">
        <v>363</v>
      </c>
      <c r="J549" s="107" t="s">
        <v>363</v>
      </c>
      <c r="K549" s="107" t="s">
        <v>363</v>
      </c>
    </row>
    <row r="550" spans="1:11" ht="93.75" customHeight="1" x14ac:dyDescent="0.25">
      <c r="A550" s="244"/>
      <c r="B550" s="245"/>
      <c r="C550" s="271"/>
      <c r="D550" s="95" t="s">
        <v>650</v>
      </c>
      <c r="E550" s="95" t="s">
        <v>24</v>
      </c>
      <c r="F550" s="95" t="s">
        <v>6</v>
      </c>
      <c r="G550" s="107">
        <v>17919.849999999999</v>
      </c>
      <c r="H550" s="107">
        <v>52877.756889999997</v>
      </c>
      <c r="I550" s="107" t="s">
        <v>363</v>
      </c>
      <c r="J550" s="107" t="s">
        <v>363</v>
      </c>
      <c r="K550" s="107" t="s">
        <v>363</v>
      </c>
    </row>
    <row r="551" spans="1:11" ht="94.5" x14ac:dyDescent="0.25">
      <c r="A551" s="243" t="s">
        <v>753</v>
      </c>
      <c r="B551" s="245"/>
      <c r="C551" s="271" t="s">
        <v>648</v>
      </c>
      <c r="D551" s="95" t="s">
        <v>651</v>
      </c>
      <c r="E551" s="95" t="s">
        <v>1231</v>
      </c>
      <c r="F551" s="95" t="s">
        <v>618</v>
      </c>
      <c r="G551" s="107">
        <v>19200.3</v>
      </c>
      <c r="H551" s="107">
        <v>12027.1</v>
      </c>
      <c r="I551" s="107">
        <v>12027.1</v>
      </c>
      <c r="J551" s="107">
        <v>12027.1</v>
      </c>
      <c r="K551" s="107">
        <v>12027.1</v>
      </c>
    </row>
    <row r="552" spans="1:11" ht="47.25" x14ac:dyDescent="0.25">
      <c r="A552" s="245"/>
      <c r="B552" s="245"/>
      <c r="C552" s="271"/>
      <c r="D552" s="95" t="s">
        <v>650</v>
      </c>
      <c r="E552" s="271" t="s">
        <v>24</v>
      </c>
      <c r="F552" s="271" t="s">
        <v>6</v>
      </c>
      <c r="G552" s="107">
        <v>28800.45</v>
      </c>
      <c r="H552" s="107">
        <v>32273.159329999999</v>
      </c>
      <c r="I552" s="107" t="s">
        <v>363</v>
      </c>
      <c r="J552" s="107" t="s">
        <v>363</v>
      </c>
      <c r="K552" s="107" t="s">
        <v>363</v>
      </c>
    </row>
    <row r="553" spans="1:11" x14ac:dyDescent="0.25">
      <c r="A553" s="244"/>
      <c r="B553" s="245"/>
      <c r="C553" s="271"/>
      <c r="D553" s="95" t="s">
        <v>652</v>
      </c>
      <c r="E553" s="271"/>
      <c r="F553" s="271"/>
      <c r="G553" s="107">
        <v>384.38</v>
      </c>
      <c r="H553" s="107">
        <v>1751.4</v>
      </c>
      <c r="I553" s="107">
        <v>1700</v>
      </c>
      <c r="J553" s="107">
        <v>100</v>
      </c>
      <c r="K553" s="107">
        <v>1500</v>
      </c>
    </row>
    <row r="554" spans="1:11" ht="47.25" customHeight="1" x14ac:dyDescent="0.25">
      <c r="A554" s="243" t="s">
        <v>754</v>
      </c>
      <c r="B554" s="245"/>
      <c r="C554" s="271" t="s">
        <v>653</v>
      </c>
      <c r="D554" s="95" t="s">
        <v>654</v>
      </c>
      <c r="E554" s="95" t="s">
        <v>1232</v>
      </c>
      <c r="F554" s="95" t="s">
        <v>655</v>
      </c>
      <c r="G554" s="137" t="s">
        <v>1104</v>
      </c>
      <c r="H554" s="138" t="s">
        <v>1091</v>
      </c>
      <c r="I554" s="137" t="s">
        <v>363</v>
      </c>
      <c r="J554" s="137" t="s">
        <v>363</v>
      </c>
      <c r="K554" s="137" t="s">
        <v>363</v>
      </c>
    </row>
    <row r="555" spans="1:11" ht="63" x14ac:dyDescent="0.25">
      <c r="A555" s="244"/>
      <c r="B555" s="245"/>
      <c r="C555" s="271"/>
      <c r="D555" s="95" t="s">
        <v>650</v>
      </c>
      <c r="E555" s="95" t="s">
        <v>24</v>
      </c>
      <c r="F555" s="95" t="s">
        <v>6</v>
      </c>
      <c r="G555" s="107">
        <v>0.92</v>
      </c>
      <c r="H555" s="133">
        <v>23974.011999999999</v>
      </c>
      <c r="I555" s="137" t="s">
        <v>363</v>
      </c>
      <c r="J555" s="137" t="s">
        <v>363</v>
      </c>
      <c r="K555" s="137" t="s">
        <v>363</v>
      </c>
    </row>
    <row r="556" spans="1:11" ht="78.75" x14ac:dyDescent="0.25">
      <c r="A556" s="364" t="s">
        <v>755</v>
      </c>
      <c r="B556" s="245"/>
      <c r="C556" s="271" t="s">
        <v>653</v>
      </c>
      <c r="D556" s="95" t="s">
        <v>656</v>
      </c>
      <c r="E556" s="95" t="s">
        <v>1233</v>
      </c>
      <c r="F556" s="95" t="s">
        <v>655</v>
      </c>
      <c r="G556" s="137" t="s">
        <v>1092</v>
      </c>
      <c r="H556" s="137" t="s">
        <v>1093</v>
      </c>
      <c r="I556" s="137" t="s">
        <v>363</v>
      </c>
      <c r="J556" s="137" t="s">
        <v>363</v>
      </c>
      <c r="K556" s="137" t="s">
        <v>363</v>
      </c>
    </row>
    <row r="557" spans="1:11" ht="47.25" x14ac:dyDescent="0.25">
      <c r="A557" s="365"/>
      <c r="B557" s="245"/>
      <c r="C557" s="271"/>
      <c r="D557" s="95" t="s">
        <v>650</v>
      </c>
      <c r="E557" s="271" t="s">
        <v>24</v>
      </c>
      <c r="F557" s="271" t="s">
        <v>6</v>
      </c>
      <c r="G557" s="107">
        <v>0.14099999999999999</v>
      </c>
      <c r="H557" s="107">
        <v>2920.9265799999998</v>
      </c>
      <c r="I557" s="137" t="s">
        <v>363</v>
      </c>
      <c r="J557" s="137" t="s">
        <v>363</v>
      </c>
      <c r="K557" s="137" t="s">
        <v>363</v>
      </c>
    </row>
    <row r="558" spans="1:11" x14ac:dyDescent="0.25">
      <c r="A558" s="366"/>
      <c r="B558" s="245"/>
      <c r="C558" s="271"/>
      <c r="D558" s="95" t="s">
        <v>657</v>
      </c>
      <c r="E558" s="271"/>
      <c r="F558" s="271"/>
      <c r="G558" s="107">
        <v>51.9</v>
      </c>
      <c r="H558" s="107">
        <v>1313.6</v>
      </c>
      <c r="I558" s="107">
        <v>1313.6</v>
      </c>
      <c r="J558" s="107" t="s">
        <v>363</v>
      </c>
      <c r="K558" s="107" t="s">
        <v>363</v>
      </c>
    </row>
    <row r="559" spans="1:11" ht="81.75" customHeight="1" x14ac:dyDescent="0.25">
      <c r="A559" s="243" t="s">
        <v>756</v>
      </c>
      <c r="B559" s="245"/>
      <c r="C559" s="271" t="s">
        <v>653</v>
      </c>
      <c r="D559" s="95" t="s">
        <v>658</v>
      </c>
      <c r="E559" s="95" t="s">
        <v>1234</v>
      </c>
      <c r="F559" s="139" t="s">
        <v>659</v>
      </c>
      <c r="G559" s="137" t="s">
        <v>1859</v>
      </c>
      <c r="H559" s="137" t="s">
        <v>1860</v>
      </c>
      <c r="I559" s="137" t="s">
        <v>363</v>
      </c>
      <c r="J559" s="137" t="s">
        <v>363</v>
      </c>
      <c r="K559" s="137" t="s">
        <v>363</v>
      </c>
    </row>
    <row r="560" spans="1:11" ht="63" x14ac:dyDescent="0.25">
      <c r="A560" s="244"/>
      <c r="B560" s="245"/>
      <c r="C560" s="271"/>
      <c r="D560" s="95" t="s">
        <v>650</v>
      </c>
      <c r="E560" s="95" t="s">
        <v>24</v>
      </c>
      <c r="F560" s="95" t="s">
        <v>6</v>
      </c>
      <c r="G560" s="107">
        <v>5683.81</v>
      </c>
      <c r="H560" s="107">
        <v>12725.745199999999</v>
      </c>
      <c r="I560" s="137" t="s">
        <v>363</v>
      </c>
      <c r="J560" s="137" t="s">
        <v>363</v>
      </c>
      <c r="K560" s="137" t="s">
        <v>363</v>
      </c>
    </row>
    <row r="561" spans="1:11" ht="78.75" x14ac:dyDescent="0.25">
      <c r="A561" s="364" t="s">
        <v>757</v>
      </c>
      <c r="B561" s="245"/>
      <c r="C561" s="243" t="s">
        <v>661</v>
      </c>
      <c r="D561" s="95" t="s">
        <v>663</v>
      </c>
      <c r="E561" s="95" t="s">
        <v>1236</v>
      </c>
      <c r="F561" s="95" t="s">
        <v>618</v>
      </c>
      <c r="G561" s="136">
        <v>7272.11</v>
      </c>
      <c r="H561" s="136">
        <v>11705.23</v>
      </c>
      <c r="I561" s="237">
        <v>11705.23</v>
      </c>
      <c r="J561" s="237">
        <v>11705.23</v>
      </c>
      <c r="K561" s="237">
        <v>11705.23</v>
      </c>
    </row>
    <row r="562" spans="1:11" ht="47.25" x14ac:dyDescent="0.25">
      <c r="A562" s="365"/>
      <c r="B562" s="245"/>
      <c r="C562" s="245"/>
      <c r="D562" s="95" t="s">
        <v>660</v>
      </c>
      <c r="E562" s="243" t="s">
        <v>24</v>
      </c>
      <c r="F562" s="243" t="s">
        <v>21</v>
      </c>
      <c r="G562" s="136">
        <v>14544.22</v>
      </c>
      <c r="H562" s="136">
        <v>38423.946109999997</v>
      </c>
      <c r="I562" s="137" t="s">
        <v>363</v>
      </c>
      <c r="J562" s="137" t="s">
        <v>363</v>
      </c>
      <c r="K562" s="137" t="s">
        <v>363</v>
      </c>
    </row>
    <row r="563" spans="1:11" x14ac:dyDescent="0.25">
      <c r="A563" s="366"/>
      <c r="B563" s="245"/>
      <c r="C563" s="244"/>
      <c r="D563" s="95" t="s">
        <v>664</v>
      </c>
      <c r="E563" s="244"/>
      <c r="F563" s="244"/>
      <c r="G563" s="136">
        <v>1424.27</v>
      </c>
      <c r="H563" s="136">
        <v>3940.7</v>
      </c>
      <c r="I563" s="237">
        <v>3940.7</v>
      </c>
      <c r="J563" s="237">
        <v>3000</v>
      </c>
      <c r="K563" s="237">
        <v>3700</v>
      </c>
    </row>
    <row r="564" spans="1:11" ht="78.75" x14ac:dyDescent="0.25">
      <c r="A564" s="364" t="s">
        <v>758</v>
      </c>
      <c r="B564" s="245"/>
      <c r="C564" s="271" t="s">
        <v>661</v>
      </c>
      <c r="D564" s="95" t="s">
        <v>662</v>
      </c>
      <c r="E564" s="95" t="s">
        <v>1235</v>
      </c>
      <c r="F564" s="95" t="s">
        <v>618</v>
      </c>
      <c r="G564" s="136">
        <v>87</v>
      </c>
      <c r="H564" s="136">
        <v>138</v>
      </c>
      <c r="I564" s="137" t="s">
        <v>363</v>
      </c>
      <c r="J564" s="137" t="s">
        <v>363</v>
      </c>
      <c r="K564" s="137" t="s">
        <v>363</v>
      </c>
    </row>
    <row r="565" spans="1:11" ht="63" x14ac:dyDescent="0.25">
      <c r="A565" s="366"/>
      <c r="B565" s="245"/>
      <c r="C565" s="271"/>
      <c r="D565" s="95" t="s">
        <v>660</v>
      </c>
      <c r="E565" s="95" t="s">
        <v>24</v>
      </c>
      <c r="F565" s="95" t="s">
        <v>21</v>
      </c>
      <c r="G565" s="136">
        <v>182.7</v>
      </c>
      <c r="H565" s="136">
        <v>515.59974</v>
      </c>
      <c r="I565" s="137" t="s">
        <v>363</v>
      </c>
      <c r="J565" s="137" t="s">
        <v>363</v>
      </c>
      <c r="K565" s="137" t="s">
        <v>363</v>
      </c>
    </row>
    <row r="566" spans="1:11" ht="78.75" x14ac:dyDescent="0.25">
      <c r="A566" s="364" t="s">
        <v>759</v>
      </c>
      <c r="B566" s="245"/>
      <c r="C566" s="271" t="s">
        <v>661</v>
      </c>
      <c r="D566" s="95" t="s">
        <v>665</v>
      </c>
      <c r="E566" s="95" t="s">
        <v>1237</v>
      </c>
      <c r="F566" s="95" t="s">
        <v>618</v>
      </c>
      <c r="G566" s="136">
        <v>1149.8</v>
      </c>
      <c r="H566" s="136">
        <v>1461</v>
      </c>
      <c r="I566" s="137" t="s">
        <v>363</v>
      </c>
      <c r="J566" s="137" t="s">
        <v>363</v>
      </c>
      <c r="K566" s="137" t="s">
        <v>363</v>
      </c>
    </row>
    <row r="567" spans="1:11" ht="63" x14ac:dyDescent="0.25">
      <c r="A567" s="366"/>
      <c r="B567" s="245"/>
      <c r="C567" s="271"/>
      <c r="D567" s="95" t="s">
        <v>660</v>
      </c>
      <c r="E567" s="95" t="s">
        <v>24</v>
      </c>
      <c r="F567" s="95" t="s">
        <v>21</v>
      </c>
      <c r="G567" s="136">
        <v>2559.46</v>
      </c>
      <c r="H567" s="136">
        <v>5105.53755</v>
      </c>
      <c r="I567" s="137" t="s">
        <v>363</v>
      </c>
      <c r="J567" s="137" t="s">
        <v>363</v>
      </c>
      <c r="K567" s="137" t="s">
        <v>363</v>
      </c>
    </row>
    <row r="568" spans="1:11" ht="86.25" customHeight="1" x14ac:dyDescent="0.25">
      <c r="A568" s="271" t="s">
        <v>760</v>
      </c>
      <c r="B568" s="245"/>
      <c r="C568" s="271" t="s">
        <v>661</v>
      </c>
      <c r="D568" s="95" t="s">
        <v>666</v>
      </c>
      <c r="E568" s="95" t="s">
        <v>1238</v>
      </c>
      <c r="F568" s="95" t="s">
        <v>618</v>
      </c>
      <c r="G568" s="136">
        <v>5098.8599999999997</v>
      </c>
      <c r="H568" s="136">
        <v>4000</v>
      </c>
      <c r="I568" s="137" t="s">
        <v>363</v>
      </c>
      <c r="J568" s="137" t="s">
        <v>363</v>
      </c>
      <c r="K568" s="137" t="s">
        <v>363</v>
      </c>
    </row>
    <row r="569" spans="1:11" ht="63" x14ac:dyDescent="0.25">
      <c r="A569" s="271"/>
      <c r="B569" s="245"/>
      <c r="C569" s="271"/>
      <c r="D569" s="95" t="s">
        <v>660</v>
      </c>
      <c r="E569" s="95" t="s">
        <v>24</v>
      </c>
      <c r="F569" s="95" t="s">
        <v>21</v>
      </c>
      <c r="G569" s="136">
        <v>10197.719999999999</v>
      </c>
      <c r="H569" s="136">
        <v>13130.52</v>
      </c>
      <c r="I569" s="137" t="s">
        <v>363</v>
      </c>
      <c r="J569" s="137" t="s">
        <v>363</v>
      </c>
      <c r="K569" s="137" t="s">
        <v>363</v>
      </c>
    </row>
    <row r="570" spans="1:11" ht="78.75" x14ac:dyDescent="0.25">
      <c r="A570" s="243" t="s">
        <v>761</v>
      </c>
      <c r="B570" s="245"/>
      <c r="C570" s="271" t="s">
        <v>661</v>
      </c>
      <c r="D570" s="95" t="s">
        <v>667</v>
      </c>
      <c r="E570" s="95" t="s">
        <v>1239</v>
      </c>
      <c r="F570" s="95" t="s">
        <v>618</v>
      </c>
      <c r="G570" s="136">
        <v>305</v>
      </c>
      <c r="H570" s="136">
        <v>50</v>
      </c>
      <c r="I570" s="137" t="s">
        <v>363</v>
      </c>
      <c r="J570" s="137" t="s">
        <v>363</v>
      </c>
      <c r="K570" s="137" t="s">
        <v>363</v>
      </c>
    </row>
    <row r="571" spans="1:11" ht="63" x14ac:dyDescent="0.25">
      <c r="A571" s="244"/>
      <c r="B571" s="245"/>
      <c r="C571" s="271"/>
      <c r="D571" s="95" t="s">
        <v>660</v>
      </c>
      <c r="E571" s="95" t="s">
        <v>24</v>
      </c>
      <c r="F571" s="95" t="s">
        <v>21</v>
      </c>
      <c r="G571" s="136">
        <v>640.5</v>
      </c>
      <c r="H571" s="136">
        <v>199.55726000000001</v>
      </c>
      <c r="I571" s="137" t="s">
        <v>363</v>
      </c>
      <c r="J571" s="137" t="s">
        <v>363</v>
      </c>
      <c r="K571" s="137" t="s">
        <v>363</v>
      </c>
    </row>
    <row r="572" spans="1:11" ht="78.75" x14ac:dyDescent="0.25">
      <c r="A572" s="243" t="s">
        <v>762</v>
      </c>
      <c r="B572" s="245"/>
      <c r="C572" s="271" t="s">
        <v>668</v>
      </c>
      <c r="D572" s="95" t="s">
        <v>1094</v>
      </c>
      <c r="E572" s="95" t="s">
        <v>1240</v>
      </c>
      <c r="F572" s="95" t="s">
        <v>670</v>
      </c>
      <c r="G572" s="136" t="s">
        <v>363</v>
      </c>
      <c r="H572" s="141" t="s">
        <v>1095</v>
      </c>
      <c r="I572" s="137" t="s">
        <v>363</v>
      </c>
      <c r="J572" s="137" t="s">
        <v>363</v>
      </c>
      <c r="K572" s="137" t="s">
        <v>363</v>
      </c>
    </row>
    <row r="573" spans="1:11" ht="63" x14ac:dyDescent="0.25">
      <c r="A573" s="244"/>
      <c r="B573" s="245"/>
      <c r="C573" s="271"/>
      <c r="D573" s="95" t="s">
        <v>660</v>
      </c>
      <c r="E573" s="95" t="s">
        <v>24</v>
      </c>
      <c r="F573" s="95" t="s">
        <v>21</v>
      </c>
      <c r="G573" s="136" t="s">
        <v>363</v>
      </c>
      <c r="H573" s="136">
        <v>142.50794999999999</v>
      </c>
      <c r="I573" s="137" t="s">
        <v>363</v>
      </c>
      <c r="J573" s="137" t="s">
        <v>363</v>
      </c>
      <c r="K573" s="137" t="s">
        <v>363</v>
      </c>
    </row>
    <row r="574" spans="1:11" ht="78.75" x14ac:dyDescent="0.25">
      <c r="A574" s="243" t="s">
        <v>763</v>
      </c>
      <c r="B574" s="245"/>
      <c r="C574" s="271" t="s">
        <v>668</v>
      </c>
      <c r="D574" s="95" t="s">
        <v>669</v>
      </c>
      <c r="E574" s="95" t="s">
        <v>1241</v>
      </c>
      <c r="F574" s="95" t="s">
        <v>670</v>
      </c>
      <c r="G574" s="136" t="s">
        <v>1096</v>
      </c>
      <c r="H574" s="136" t="s">
        <v>1097</v>
      </c>
      <c r="I574" s="137" t="s">
        <v>363</v>
      </c>
      <c r="J574" s="137" t="s">
        <v>363</v>
      </c>
      <c r="K574" s="137" t="s">
        <v>363</v>
      </c>
    </row>
    <row r="575" spans="1:11" ht="63" x14ac:dyDescent="0.25">
      <c r="A575" s="244"/>
      <c r="B575" s="245"/>
      <c r="C575" s="271"/>
      <c r="D575" s="95" t="s">
        <v>660</v>
      </c>
      <c r="E575" s="95" t="s">
        <v>24</v>
      </c>
      <c r="F575" s="95" t="s">
        <v>21</v>
      </c>
      <c r="G575" s="136">
        <v>0.15</v>
      </c>
      <c r="H575" s="136">
        <v>1963.3655000000001</v>
      </c>
      <c r="I575" s="137" t="s">
        <v>363</v>
      </c>
      <c r="J575" s="137" t="s">
        <v>363</v>
      </c>
      <c r="K575" s="137" t="s">
        <v>363</v>
      </c>
    </row>
    <row r="576" spans="1:11" ht="78.75" x14ac:dyDescent="0.25">
      <c r="A576" s="243" t="s">
        <v>1242</v>
      </c>
      <c r="B576" s="245"/>
      <c r="C576" s="271" t="s">
        <v>668</v>
      </c>
      <c r="D576" s="95" t="s">
        <v>671</v>
      </c>
      <c r="E576" s="95" t="s">
        <v>1243</v>
      </c>
      <c r="F576" s="95" t="s">
        <v>670</v>
      </c>
      <c r="G576" s="136" t="s">
        <v>1098</v>
      </c>
      <c r="H576" s="136" t="s">
        <v>1099</v>
      </c>
      <c r="I576" s="137" t="s">
        <v>363</v>
      </c>
      <c r="J576" s="137" t="s">
        <v>363</v>
      </c>
      <c r="K576" s="137" t="s">
        <v>363</v>
      </c>
    </row>
    <row r="577" spans="1:12" ht="63" x14ac:dyDescent="0.25">
      <c r="A577" s="244"/>
      <c r="B577" s="245"/>
      <c r="C577" s="271"/>
      <c r="D577" s="95" t="s">
        <v>660</v>
      </c>
      <c r="E577" s="95" t="s">
        <v>24</v>
      </c>
      <c r="F577" s="95" t="s">
        <v>21</v>
      </c>
      <c r="G577" s="136">
        <v>0.48</v>
      </c>
      <c r="H577" s="140">
        <v>4577.38472</v>
      </c>
      <c r="I577" s="137" t="s">
        <v>363</v>
      </c>
      <c r="J577" s="137" t="s">
        <v>363</v>
      </c>
      <c r="K577" s="137" t="s">
        <v>363</v>
      </c>
    </row>
    <row r="578" spans="1:12" ht="78.75" x14ac:dyDescent="0.25">
      <c r="A578" s="243" t="s">
        <v>1245</v>
      </c>
      <c r="B578" s="245"/>
      <c r="C578" s="271" t="s">
        <v>668</v>
      </c>
      <c r="D578" s="95" t="s">
        <v>672</v>
      </c>
      <c r="E578" s="95" t="s">
        <v>1244</v>
      </c>
      <c r="F578" s="95" t="s">
        <v>670</v>
      </c>
      <c r="G578" s="136" t="s">
        <v>1100</v>
      </c>
      <c r="H578" s="136" t="s">
        <v>1101</v>
      </c>
      <c r="I578" s="137" t="s">
        <v>363</v>
      </c>
      <c r="J578" s="137" t="s">
        <v>363</v>
      </c>
      <c r="K578" s="137" t="s">
        <v>363</v>
      </c>
    </row>
    <row r="579" spans="1:12" ht="63" x14ac:dyDescent="0.25">
      <c r="A579" s="244"/>
      <c r="B579" s="245"/>
      <c r="C579" s="271"/>
      <c r="D579" s="95" t="s">
        <v>660</v>
      </c>
      <c r="E579" s="95" t="s">
        <v>24</v>
      </c>
      <c r="F579" s="95" t="s">
        <v>21</v>
      </c>
      <c r="G579" s="136">
        <v>0.17100000000000001</v>
      </c>
      <c r="H579" s="136">
        <v>9400.9811699999991</v>
      </c>
      <c r="I579" s="137" t="s">
        <v>363</v>
      </c>
      <c r="J579" s="137" t="s">
        <v>363</v>
      </c>
      <c r="K579" s="137" t="s">
        <v>363</v>
      </c>
    </row>
    <row r="580" spans="1:12" ht="63" customHeight="1" x14ac:dyDescent="0.25">
      <c r="A580" s="376" t="s">
        <v>673</v>
      </c>
      <c r="B580" s="377"/>
      <c r="C580" s="377"/>
      <c r="D580" s="378"/>
      <c r="E580" s="195" t="s">
        <v>24</v>
      </c>
      <c r="F580" s="195" t="s">
        <v>21</v>
      </c>
      <c r="G580" s="11">
        <v>672390.88499999989</v>
      </c>
      <c r="H580" s="11">
        <v>1118342.7</v>
      </c>
      <c r="I580" s="11">
        <v>292668</v>
      </c>
      <c r="J580" s="11">
        <v>227434</v>
      </c>
      <c r="K580" s="381">
        <v>288413</v>
      </c>
      <c r="L580" s="11">
        <f t="shared" ref="L580" si="1">+L497+L499+L501+L503+L505+L507+L509+L510+L512+L514+L516+L518+L520+L522+L524+L526+L528+L530+L532+L534+L536+L537+L539+L542+L543+L544+L545+L546+L548+L550+L552+L553+L555+L557+L558+L560+L562+L563+L565+L567+L569+L571+L573+L575+L577+L579</f>
        <v>0</v>
      </c>
    </row>
    <row r="581" spans="1:12" ht="78.75" x14ac:dyDescent="0.25">
      <c r="A581" s="243" t="s">
        <v>764</v>
      </c>
      <c r="B581" s="243" t="s">
        <v>674</v>
      </c>
      <c r="C581" s="243" t="s">
        <v>653</v>
      </c>
      <c r="D581" s="142" t="s">
        <v>675</v>
      </c>
      <c r="E581" s="43" t="s">
        <v>1246</v>
      </c>
      <c r="F581" s="43" t="s">
        <v>618</v>
      </c>
      <c r="G581" s="143">
        <v>4</v>
      </c>
      <c r="H581" s="135">
        <v>4</v>
      </c>
      <c r="I581" s="143">
        <v>4</v>
      </c>
      <c r="J581" s="144">
        <v>4</v>
      </c>
      <c r="K581" s="100">
        <v>4</v>
      </c>
    </row>
    <row r="582" spans="1:12" ht="63" x14ac:dyDescent="0.25">
      <c r="A582" s="244"/>
      <c r="B582" s="245"/>
      <c r="C582" s="244"/>
      <c r="D582" s="95" t="s">
        <v>676</v>
      </c>
      <c r="E582" s="95" t="s">
        <v>24</v>
      </c>
      <c r="F582" s="95" t="s">
        <v>21</v>
      </c>
      <c r="G582" s="145">
        <v>350.2</v>
      </c>
      <c r="H582" s="145">
        <v>350.2</v>
      </c>
      <c r="I582" s="145">
        <v>600.5</v>
      </c>
      <c r="J582" s="145">
        <v>400</v>
      </c>
      <c r="K582" s="136">
        <v>400</v>
      </c>
    </row>
    <row r="583" spans="1:12" ht="78.75" customHeight="1" x14ac:dyDescent="0.25">
      <c r="A583" s="243" t="s">
        <v>765</v>
      </c>
      <c r="B583" s="245"/>
      <c r="C583" s="243" t="s">
        <v>623</v>
      </c>
      <c r="D583" s="142" t="s">
        <v>677</v>
      </c>
      <c r="E583" s="43" t="s">
        <v>1247</v>
      </c>
      <c r="F583" s="43" t="s">
        <v>23</v>
      </c>
      <c r="G583" s="143">
        <v>5</v>
      </c>
      <c r="H583" s="135">
        <v>5</v>
      </c>
      <c r="I583" s="143">
        <v>5</v>
      </c>
      <c r="J583" s="144">
        <v>5</v>
      </c>
      <c r="K583" s="100">
        <v>5</v>
      </c>
    </row>
    <row r="584" spans="1:12" ht="72" customHeight="1" x14ac:dyDescent="0.25">
      <c r="A584" s="244"/>
      <c r="B584" s="245"/>
      <c r="C584" s="244"/>
      <c r="D584" s="95" t="s">
        <v>676</v>
      </c>
      <c r="E584" s="95" t="s">
        <v>24</v>
      </c>
      <c r="F584" s="95" t="s">
        <v>21</v>
      </c>
      <c r="G584" s="136">
        <v>200</v>
      </c>
      <c r="H584" s="136">
        <v>200</v>
      </c>
      <c r="I584" s="136">
        <v>200</v>
      </c>
      <c r="J584" s="136">
        <v>200</v>
      </c>
      <c r="K584" s="136">
        <v>200</v>
      </c>
    </row>
    <row r="585" spans="1:12" ht="94.5" customHeight="1" x14ac:dyDescent="0.25">
      <c r="A585" s="243" t="s">
        <v>766</v>
      </c>
      <c r="B585" s="245"/>
      <c r="C585" s="243" t="s">
        <v>606</v>
      </c>
      <c r="D585" s="142" t="s">
        <v>678</v>
      </c>
      <c r="E585" s="43" t="s">
        <v>1248</v>
      </c>
      <c r="F585" s="43" t="s">
        <v>23</v>
      </c>
      <c r="G585" s="143">
        <v>800</v>
      </c>
      <c r="H585" s="135">
        <v>800</v>
      </c>
      <c r="I585" s="143">
        <v>800</v>
      </c>
      <c r="J585" s="144">
        <v>800</v>
      </c>
      <c r="K585" s="100">
        <v>800</v>
      </c>
    </row>
    <row r="586" spans="1:12" ht="63" x14ac:dyDescent="0.25">
      <c r="A586" s="244"/>
      <c r="B586" s="245"/>
      <c r="C586" s="244"/>
      <c r="D586" s="95" t="s">
        <v>676</v>
      </c>
      <c r="E586" s="95" t="s">
        <v>24</v>
      </c>
      <c r="F586" s="95" t="s">
        <v>21</v>
      </c>
      <c r="G586" s="145">
        <v>500</v>
      </c>
      <c r="H586" s="145">
        <v>500</v>
      </c>
      <c r="I586" s="145">
        <v>500</v>
      </c>
      <c r="J586" s="145">
        <v>500</v>
      </c>
      <c r="K586" s="136">
        <v>500</v>
      </c>
    </row>
    <row r="587" spans="1:12" ht="31.5" customHeight="1" x14ac:dyDescent="0.25">
      <c r="A587" s="243" t="s">
        <v>767</v>
      </c>
      <c r="B587" s="245"/>
      <c r="C587" s="243" t="s">
        <v>679</v>
      </c>
      <c r="D587" s="243" t="s">
        <v>680</v>
      </c>
      <c r="E587" s="146" t="s">
        <v>681</v>
      </c>
      <c r="F587" s="147" t="s">
        <v>618</v>
      </c>
      <c r="G587" s="148">
        <v>182000</v>
      </c>
      <c r="H587" s="149">
        <v>182000</v>
      </c>
      <c r="I587" s="148">
        <v>182000</v>
      </c>
      <c r="J587" s="148">
        <v>182000</v>
      </c>
      <c r="K587" s="135">
        <v>182000</v>
      </c>
    </row>
    <row r="588" spans="1:12" x14ac:dyDescent="0.25">
      <c r="A588" s="245"/>
      <c r="B588" s="245"/>
      <c r="C588" s="245"/>
      <c r="D588" s="245"/>
      <c r="E588" s="95" t="s">
        <v>682</v>
      </c>
      <c r="F588" s="95" t="s">
        <v>23</v>
      </c>
      <c r="G588" s="143">
        <v>1</v>
      </c>
      <c r="H588" s="135">
        <v>1</v>
      </c>
      <c r="I588" s="143">
        <v>1</v>
      </c>
      <c r="J588" s="144">
        <v>1</v>
      </c>
      <c r="K588" s="100">
        <v>1</v>
      </c>
    </row>
    <row r="589" spans="1:12" ht="34.5" customHeight="1" x14ac:dyDescent="0.25">
      <c r="A589" s="245"/>
      <c r="B589" s="245"/>
      <c r="C589" s="245"/>
      <c r="D589" s="244"/>
      <c r="E589" s="95" t="s">
        <v>683</v>
      </c>
      <c r="F589" s="95" t="s">
        <v>318</v>
      </c>
      <c r="G589" s="143">
        <v>1</v>
      </c>
      <c r="H589" s="135">
        <v>0</v>
      </c>
      <c r="I589" s="143">
        <v>0</v>
      </c>
      <c r="J589" s="143">
        <v>0</v>
      </c>
      <c r="K589" s="143">
        <v>0</v>
      </c>
    </row>
    <row r="590" spans="1:12" ht="63" x14ac:dyDescent="0.25">
      <c r="A590" s="244"/>
      <c r="B590" s="245"/>
      <c r="C590" s="244"/>
      <c r="D590" s="95" t="s">
        <v>676</v>
      </c>
      <c r="E590" s="95" t="s">
        <v>24</v>
      </c>
      <c r="F590" s="95" t="s">
        <v>21</v>
      </c>
      <c r="G590" s="145">
        <v>453.81</v>
      </c>
      <c r="H590" s="145">
        <v>453.8</v>
      </c>
      <c r="I590" s="145">
        <v>752.6</v>
      </c>
      <c r="J590" s="145">
        <v>453.8</v>
      </c>
      <c r="K590" s="136">
        <v>453.8</v>
      </c>
    </row>
    <row r="591" spans="1:12" ht="94.5" x14ac:dyDescent="0.25">
      <c r="A591" s="243" t="s">
        <v>768</v>
      </c>
      <c r="B591" s="245"/>
      <c r="C591" s="243" t="s">
        <v>684</v>
      </c>
      <c r="D591" s="142" t="s">
        <v>685</v>
      </c>
      <c r="E591" s="42" t="s">
        <v>1249</v>
      </c>
      <c r="F591" s="42" t="s">
        <v>318</v>
      </c>
      <c r="G591" s="143">
        <v>2</v>
      </c>
      <c r="H591" s="135">
        <v>2</v>
      </c>
      <c r="I591" s="143">
        <v>2</v>
      </c>
      <c r="J591" s="144">
        <v>2</v>
      </c>
      <c r="K591" s="100">
        <v>2</v>
      </c>
    </row>
    <row r="592" spans="1:12" ht="63" x14ac:dyDescent="0.25">
      <c r="A592" s="244"/>
      <c r="B592" s="245"/>
      <c r="C592" s="244"/>
      <c r="D592" s="95" t="s">
        <v>676</v>
      </c>
      <c r="E592" s="95" t="s">
        <v>24</v>
      </c>
      <c r="F592" s="95" t="s">
        <v>21</v>
      </c>
      <c r="G592" s="136">
        <v>500.3</v>
      </c>
      <c r="H592" s="136">
        <v>500.3</v>
      </c>
      <c r="I592" s="136">
        <v>500.3</v>
      </c>
      <c r="J592" s="136">
        <v>500.3</v>
      </c>
      <c r="K592" s="136">
        <v>500.3</v>
      </c>
    </row>
    <row r="593" spans="1:11" ht="83.25" customHeight="1" x14ac:dyDescent="0.25">
      <c r="A593" s="243" t="s">
        <v>769</v>
      </c>
      <c r="B593" s="245"/>
      <c r="C593" s="243" t="s">
        <v>684</v>
      </c>
      <c r="D593" s="243" t="s">
        <v>686</v>
      </c>
      <c r="E593" s="151" t="s">
        <v>706</v>
      </c>
      <c r="F593" s="44" t="s">
        <v>646</v>
      </c>
      <c r="G593" s="145">
        <v>0.2</v>
      </c>
      <c r="H593" s="136">
        <v>0.2</v>
      </c>
      <c r="I593" s="145">
        <v>0.2</v>
      </c>
      <c r="J593" s="150">
        <v>0.2</v>
      </c>
      <c r="K593" s="107">
        <v>0.2</v>
      </c>
    </row>
    <row r="594" spans="1:11" ht="47.25" x14ac:dyDescent="0.25">
      <c r="A594" s="245"/>
      <c r="B594" s="245"/>
      <c r="C594" s="245"/>
      <c r="D594" s="244"/>
      <c r="E594" s="42" t="s">
        <v>808</v>
      </c>
      <c r="F594" s="42" t="s">
        <v>687</v>
      </c>
      <c r="G594" s="143">
        <v>2</v>
      </c>
      <c r="H594" s="135">
        <v>2</v>
      </c>
      <c r="I594" s="143">
        <v>2</v>
      </c>
      <c r="J594" s="144">
        <v>2</v>
      </c>
      <c r="K594" s="100">
        <v>2</v>
      </c>
    </row>
    <row r="595" spans="1:11" ht="63" x14ac:dyDescent="0.25">
      <c r="A595" s="244"/>
      <c r="B595" s="245"/>
      <c r="C595" s="244"/>
      <c r="D595" s="95" t="s">
        <v>676</v>
      </c>
      <c r="E595" s="95" t="s">
        <v>24</v>
      </c>
      <c r="F595" s="95" t="s">
        <v>21</v>
      </c>
      <c r="G595" s="145">
        <v>50</v>
      </c>
      <c r="H595" s="145">
        <v>50</v>
      </c>
      <c r="I595" s="145">
        <v>50</v>
      </c>
      <c r="J595" s="145">
        <v>50</v>
      </c>
      <c r="K595" s="136">
        <v>50</v>
      </c>
    </row>
    <row r="596" spans="1:11" ht="94.5" x14ac:dyDescent="0.25">
      <c r="A596" s="243" t="s">
        <v>770</v>
      </c>
      <c r="B596" s="245"/>
      <c r="C596" s="243" t="s">
        <v>684</v>
      </c>
      <c r="D596" s="243" t="s">
        <v>686</v>
      </c>
      <c r="E596" s="43" t="s">
        <v>1250</v>
      </c>
      <c r="F596" s="95" t="s">
        <v>23</v>
      </c>
      <c r="G596" s="143">
        <v>30</v>
      </c>
      <c r="H596" s="135">
        <v>30</v>
      </c>
      <c r="I596" s="143">
        <v>30</v>
      </c>
      <c r="J596" s="144">
        <v>30</v>
      </c>
      <c r="K596" s="100">
        <v>30</v>
      </c>
    </row>
    <row r="597" spans="1:11" ht="31.5" x14ac:dyDescent="0.25">
      <c r="A597" s="245"/>
      <c r="B597" s="245"/>
      <c r="C597" s="245"/>
      <c r="D597" s="244"/>
      <c r="E597" s="95" t="s">
        <v>1251</v>
      </c>
      <c r="F597" s="44" t="s">
        <v>618</v>
      </c>
      <c r="G597" s="143">
        <v>208709</v>
      </c>
      <c r="H597" s="135">
        <v>208709</v>
      </c>
      <c r="I597" s="143">
        <v>208709</v>
      </c>
      <c r="J597" s="144">
        <v>208709</v>
      </c>
      <c r="K597" s="100">
        <v>208709</v>
      </c>
    </row>
    <row r="598" spans="1:11" ht="63" x14ac:dyDescent="0.25">
      <c r="A598" s="244"/>
      <c r="B598" s="245"/>
      <c r="C598" s="244"/>
      <c r="D598" s="42" t="s">
        <v>688</v>
      </c>
      <c r="E598" s="95" t="s">
        <v>24</v>
      </c>
      <c r="F598" s="95" t="s">
        <v>21</v>
      </c>
      <c r="G598" s="145">
        <v>200</v>
      </c>
      <c r="H598" s="145">
        <v>200</v>
      </c>
      <c r="I598" s="145">
        <v>200</v>
      </c>
      <c r="J598" s="145">
        <v>200</v>
      </c>
      <c r="K598" s="136">
        <v>200</v>
      </c>
    </row>
    <row r="599" spans="1:11" ht="80.25" customHeight="1" x14ac:dyDescent="0.25">
      <c r="A599" s="243" t="s">
        <v>771</v>
      </c>
      <c r="B599" s="245"/>
      <c r="C599" s="279" t="s">
        <v>709</v>
      </c>
      <c r="D599" s="42" t="s">
        <v>689</v>
      </c>
      <c r="E599" s="42" t="s">
        <v>711</v>
      </c>
      <c r="F599" s="42" t="s">
        <v>318</v>
      </c>
      <c r="G599" s="143">
        <v>100</v>
      </c>
      <c r="H599" s="143">
        <v>80</v>
      </c>
      <c r="I599" s="143">
        <v>80</v>
      </c>
      <c r="J599" s="143">
        <v>80</v>
      </c>
      <c r="K599" s="135">
        <v>80</v>
      </c>
    </row>
    <row r="600" spans="1:11" ht="63" x14ac:dyDescent="0.25">
      <c r="A600" s="244"/>
      <c r="B600" s="245"/>
      <c r="C600" s="309"/>
      <c r="D600" s="95" t="s">
        <v>676</v>
      </c>
      <c r="E600" s="95" t="s">
        <v>24</v>
      </c>
      <c r="F600" s="95" t="s">
        <v>21</v>
      </c>
      <c r="G600" s="152">
        <v>500.1</v>
      </c>
      <c r="H600" s="152">
        <v>500.1</v>
      </c>
      <c r="I600" s="152">
        <v>500.1</v>
      </c>
      <c r="J600" s="152">
        <v>500.1</v>
      </c>
      <c r="K600" s="153">
        <v>500.1</v>
      </c>
    </row>
    <row r="601" spans="1:11" ht="175.5" customHeight="1" x14ac:dyDescent="0.25">
      <c r="A601" s="243" t="s">
        <v>772</v>
      </c>
      <c r="B601" s="245"/>
      <c r="C601" s="243" t="s">
        <v>29</v>
      </c>
      <c r="D601" s="43" t="s">
        <v>690</v>
      </c>
      <c r="E601" s="154" t="s">
        <v>1252</v>
      </c>
      <c r="F601" s="43" t="s">
        <v>318</v>
      </c>
      <c r="G601" s="143">
        <v>3</v>
      </c>
      <c r="H601" s="135">
        <v>3</v>
      </c>
      <c r="I601" s="143">
        <v>3</v>
      </c>
      <c r="J601" s="144">
        <v>3</v>
      </c>
      <c r="K601" s="100">
        <v>3</v>
      </c>
    </row>
    <row r="602" spans="1:11" ht="64.5" customHeight="1" x14ac:dyDescent="0.25">
      <c r="A602" s="244"/>
      <c r="B602" s="245"/>
      <c r="C602" s="244"/>
      <c r="D602" s="95" t="s">
        <v>691</v>
      </c>
      <c r="E602" s="95" t="s">
        <v>24</v>
      </c>
      <c r="F602" s="95" t="s">
        <v>21</v>
      </c>
      <c r="G602" s="136">
        <v>303.10000000000002</v>
      </c>
      <c r="H602" s="136">
        <v>303.10000000000002</v>
      </c>
      <c r="I602" s="145">
        <v>303.10000000000002</v>
      </c>
      <c r="J602" s="150">
        <v>303.10000000000002</v>
      </c>
      <c r="K602" s="107">
        <v>303.10000000000002</v>
      </c>
    </row>
    <row r="603" spans="1:11" ht="95.25" customHeight="1" x14ac:dyDescent="0.25">
      <c r="A603" s="243" t="s">
        <v>773</v>
      </c>
      <c r="B603" s="245"/>
      <c r="C603" s="243" t="s">
        <v>29</v>
      </c>
      <c r="D603" s="243" t="s">
        <v>692</v>
      </c>
      <c r="E603" s="95" t="s">
        <v>693</v>
      </c>
      <c r="F603" s="95" t="s">
        <v>23</v>
      </c>
      <c r="G603" s="143">
        <v>6</v>
      </c>
      <c r="H603" s="135">
        <v>6</v>
      </c>
      <c r="I603" s="143">
        <v>6</v>
      </c>
      <c r="J603" s="144">
        <v>6</v>
      </c>
      <c r="K603" s="100">
        <v>6</v>
      </c>
    </row>
    <row r="604" spans="1:11" ht="82.5" customHeight="1" x14ac:dyDescent="0.25">
      <c r="A604" s="245"/>
      <c r="B604" s="245"/>
      <c r="C604" s="245"/>
      <c r="D604" s="244"/>
      <c r="E604" s="95" t="s">
        <v>1253</v>
      </c>
      <c r="F604" s="95" t="s">
        <v>23</v>
      </c>
      <c r="G604" s="143">
        <v>1</v>
      </c>
      <c r="H604" s="135">
        <v>1</v>
      </c>
      <c r="I604" s="143">
        <v>1</v>
      </c>
      <c r="J604" s="144">
        <v>1</v>
      </c>
      <c r="K604" s="100">
        <v>1</v>
      </c>
    </row>
    <row r="605" spans="1:11" ht="63" x14ac:dyDescent="0.25">
      <c r="A605" s="244"/>
      <c r="B605" s="245"/>
      <c r="C605" s="244"/>
      <c r="D605" s="95" t="s">
        <v>676</v>
      </c>
      <c r="E605" s="95" t="s">
        <v>24</v>
      </c>
      <c r="F605" s="95" t="s">
        <v>21</v>
      </c>
      <c r="G605" s="152">
        <v>226.8</v>
      </c>
      <c r="H605" s="153">
        <v>226.8</v>
      </c>
      <c r="I605" s="152">
        <v>226.8</v>
      </c>
      <c r="J605" s="150">
        <v>226.8</v>
      </c>
      <c r="K605" s="107">
        <v>226.8</v>
      </c>
    </row>
    <row r="606" spans="1:11" ht="63" customHeight="1" x14ac:dyDescent="0.25">
      <c r="A606" s="243" t="s">
        <v>774</v>
      </c>
      <c r="B606" s="245"/>
      <c r="C606" s="243" t="s">
        <v>694</v>
      </c>
      <c r="D606" s="243" t="s">
        <v>695</v>
      </c>
      <c r="E606" s="95" t="s">
        <v>696</v>
      </c>
      <c r="F606" s="95" t="s">
        <v>23</v>
      </c>
      <c r="G606" s="143">
        <v>1</v>
      </c>
      <c r="H606" s="135" t="s">
        <v>363</v>
      </c>
      <c r="I606" s="135" t="s">
        <v>363</v>
      </c>
      <c r="J606" s="135" t="s">
        <v>363</v>
      </c>
      <c r="K606" s="135" t="s">
        <v>363</v>
      </c>
    </row>
    <row r="607" spans="1:11" ht="31.5" x14ac:dyDescent="0.25">
      <c r="A607" s="245"/>
      <c r="B607" s="245"/>
      <c r="C607" s="245"/>
      <c r="D607" s="245"/>
      <c r="E607" s="103" t="s">
        <v>697</v>
      </c>
      <c r="F607" s="95" t="s">
        <v>318</v>
      </c>
      <c r="G607" s="143">
        <v>25</v>
      </c>
      <c r="H607" s="135" t="s">
        <v>363</v>
      </c>
      <c r="I607" s="135" t="s">
        <v>363</v>
      </c>
      <c r="J607" s="135" t="s">
        <v>363</v>
      </c>
      <c r="K607" s="135" t="s">
        <v>363</v>
      </c>
    </row>
    <row r="608" spans="1:11" ht="78.75" x14ac:dyDescent="0.25">
      <c r="A608" s="245"/>
      <c r="B608" s="245"/>
      <c r="C608" s="245"/>
      <c r="D608" s="245"/>
      <c r="E608" s="103" t="s">
        <v>698</v>
      </c>
      <c r="F608" s="95" t="s">
        <v>604</v>
      </c>
      <c r="G608" s="155">
        <v>2</v>
      </c>
      <c r="H608" s="156" t="s">
        <v>363</v>
      </c>
      <c r="I608" s="156" t="s">
        <v>363</v>
      </c>
      <c r="J608" s="156" t="s">
        <v>363</v>
      </c>
      <c r="K608" s="156" t="s">
        <v>363</v>
      </c>
    </row>
    <row r="609" spans="1:12" x14ac:dyDescent="0.25">
      <c r="A609" s="245"/>
      <c r="B609" s="245"/>
      <c r="C609" s="245"/>
      <c r="D609" s="244"/>
      <c r="E609" s="103" t="s">
        <v>699</v>
      </c>
      <c r="F609" s="95" t="s">
        <v>23</v>
      </c>
      <c r="G609" s="143">
        <v>5</v>
      </c>
      <c r="H609" s="143" t="s">
        <v>363</v>
      </c>
      <c r="I609" s="143" t="s">
        <v>363</v>
      </c>
      <c r="J609" s="143" t="s">
        <v>363</v>
      </c>
      <c r="K609" s="143" t="s">
        <v>363</v>
      </c>
    </row>
    <row r="610" spans="1:12" ht="63" x14ac:dyDescent="0.25">
      <c r="A610" s="244"/>
      <c r="B610" s="245"/>
      <c r="C610" s="244"/>
      <c r="D610" s="44" t="s">
        <v>676</v>
      </c>
      <c r="E610" s="95" t="s">
        <v>24</v>
      </c>
      <c r="F610" s="95" t="s">
        <v>21</v>
      </c>
      <c r="G610" s="145">
        <v>676</v>
      </c>
      <c r="H610" s="135" t="s">
        <v>363</v>
      </c>
      <c r="I610" s="135" t="s">
        <v>363</v>
      </c>
      <c r="J610" s="135" t="s">
        <v>363</v>
      </c>
      <c r="K610" s="135" t="s">
        <v>363</v>
      </c>
    </row>
    <row r="611" spans="1:12" ht="15" customHeight="1" x14ac:dyDescent="0.25">
      <c r="A611" s="243" t="s">
        <v>775</v>
      </c>
      <c r="B611" s="245"/>
      <c r="C611" s="243" t="s">
        <v>694</v>
      </c>
      <c r="D611" s="243" t="s">
        <v>700</v>
      </c>
      <c r="E611" s="243" t="s">
        <v>1254</v>
      </c>
      <c r="F611" s="243" t="s">
        <v>701</v>
      </c>
      <c r="G611" s="299">
        <v>500</v>
      </c>
      <c r="H611" s="299">
        <v>1000</v>
      </c>
      <c r="I611" s="299">
        <v>1000</v>
      </c>
      <c r="J611" s="299">
        <v>1000</v>
      </c>
      <c r="K611" s="299">
        <v>1000</v>
      </c>
    </row>
    <row r="612" spans="1:12" ht="83.25" customHeight="1" x14ac:dyDescent="0.25">
      <c r="A612" s="245"/>
      <c r="B612" s="245"/>
      <c r="C612" s="245"/>
      <c r="D612" s="245"/>
      <c r="E612" s="244"/>
      <c r="F612" s="244"/>
      <c r="G612" s="300"/>
      <c r="H612" s="300"/>
      <c r="I612" s="300"/>
      <c r="J612" s="300"/>
      <c r="K612" s="300"/>
    </row>
    <row r="613" spans="1:12" s="3" customFormat="1" ht="15.75" customHeight="1" x14ac:dyDescent="0.25">
      <c r="A613" s="245"/>
      <c r="B613" s="245"/>
      <c r="C613" s="245"/>
      <c r="D613" s="244"/>
      <c r="E613" s="44" t="s">
        <v>169</v>
      </c>
      <c r="F613" s="44" t="s">
        <v>23</v>
      </c>
      <c r="G613" s="155">
        <v>11</v>
      </c>
      <c r="H613" s="156">
        <v>12</v>
      </c>
      <c r="I613" s="156">
        <v>12</v>
      </c>
      <c r="J613" s="156">
        <v>12</v>
      </c>
      <c r="K613" s="156">
        <v>12</v>
      </c>
      <c r="L613" s="34">
        <v>12</v>
      </c>
    </row>
    <row r="614" spans="1:12" ht="63" x14ac:dyDescent="0.25">
      <c r="A614" s="244"/>
      <c r="B614" s="245"/>
      <c r="C614" s="244"/>
      <c r="D614" s="95" t="s">
        <v>676</v>
      </c>
      <c r="E614" s="95" t="s">
        <v>24</v>
      </c>
      <c r="F614" s="95" t="s">
        <v>21</v>
      </c>
      <c r="G614" s="145">
        <v>850.1</v>
      </c>
      <c r="H614" s="145">
        <v>850.1</v>
      </c>
      <c r="I614" s="145">
        <v>1005</v>
      </c>
      <c r="J614" s="145">
        <v>850.1</v>
      </c>
      <c r="K614" s="136">
        <v>850.1</v>
      </c>
    </row>
    <row r="615" spans="1:12" ht="66.75" customHeight="1" x14ac:dyDescent="0.25">
      <c r="A615" s="243" t="s">
        <v>776</v>
      </c>
      <c r="B615" s="245"/>
      <c r="C615" s="243" t="s">
        <v>702</v>
      </c>
      <c r="D615" s="243" t="s">
        <v>680</v>
      </c>
      <c r="E615" s="44" t="s">
        <v>1255</v>
      </c>
      <c r="F615" s="95" t="s">
        <v>646</v>
      </c>
      <c r="G615" s="145">
        <v>3448.3</v>
      </c>
      <c r="H615" s="145">
        <v>3448.3</v>
      </c>
      <c r="I615" s="145">
        <v>3448.3</v>
      </c>
      <c r="J615" s="145">
        <v>3448.3</v>
      </c>
      <c r="K615" s="136">
        <v>3448.3</v>
      </c>
    </row>
    <row r="616" spans="1:12" ht="79.5" customHeight="1" x14ac:dyDescent="0.25">
      <c r="A616" s="245"/>
      <c r="B616" s="245"/>
      <c r="C616" s="245"/>
      <c r="D616" s="245"/>
      <c r="E616" s="95" t="s">
        <v>1256</v>
      </c>
      <c r="F616" s="95" t="s">
        <v>318</v>
      </c>
      <c r="G616" s="157">
        <v>4</v>
      </c>
      <c r="H616" s="157">
        <v>4</v>
      </c>
      <c r="I616" s="157">
        <v>4</v>
      </c>
      <c r="J616" s="157">
        <v>4</v>
      </c>
      <c r="K616" s="134">
        <v>4</v>
      </c>
    </row>
    <row r="617" spans="1:12" ht="78.75" x14ac:dyDescent="0.25">
      <c r="A617" s="245"/>
      <c r="B617" s="245"/>
      <c r="C617" s="245"/>
      <c r="D617" s="244"/>
      <c r="E617" s="42" t="s">
        <v>1257</v>
      </c>
      <c r="F617" s="42" t="s">
        <v>23</v>
      </c>
      <c r="G617" s="158">
        <v>1</v>
      </c>
      <c r="H617" s="158">
        <v>1</v>
      </c>
      <c r="I617" s="158">
        <v>1</v>
      </c>
      <c r="J617" s="158">
        <v>1</v>
      </c>
      <c r="K617" s="159">
        <v>1</v>
      </c>
    </row>
    <row r="618" spans="1:12" ht="63" x14ac:dyDescent="0.25">
      <c r="A618" s="244"/>
      <c r="B618" s="245"/>
      <c r="C618" s="244"/>
      <c r="D618" s="95" t="s">
        <v>676</v>
      </c>
      <c r="E618" s="95" t="s">
        <v>24</v>
      </c>
      <c r="F618" s="95" t="s">
        <v>21</v>
      </c>
      <c r="G618" s="152">
        <v>332.46</v>
      </c>
      <c r="H618" s="152">
        <v>332.46</v>
      </c>
      <c r="I618" s="152">
        <v>525.29999999999995</v>
      </c>
      <c r="J618" s="152">
        <v>400</v>
      </c>
      <c r="K618" s="153">
        <v>400</v>
      </c>
    </row>
    <row r="619" spans="1:12" ht="94.5" x14ac:dyDescent="0.25">
      <c r="A619" s="243" t="s">
        <v>777</v>
      </c>
      <c r="B619" s="245"/>
      <c r="C619" s="243" t="s">
        <v>653</v>
      </c>
      <c r="D619" s="243" t="s">
        <v>703</v>
      </c>
      <c r="E619" s="95" t="s">
        <v>1249</v>
      </c>
      <c r="F619" s="95" t="s">
        <v>318</v>
      </c>
      <c r="G619" s="158">
        <v>3</v>
      </c>
      <c r="H619" s="158">
        <v>2</v>
      </c>
      <c r="I619" s="158">
        <v>3</v>
      </c>
      <c r="J619" s="158">
        <v>3</v>
      </c>
      <c r="K619" s="159">
        <v>3</v>
      </c>
    </row>
    <row r="620" spans="1:12" ht="78.75" x14ac:dyDescent="0.25">
      <c r="A620" s="245"/>
      <c r="B620" s="245"/>
      <c r="C620" s="245"/>
      <c r="D620" s="245"/>
      <c r="E620" s="42" t="s">
        <v>1258</v>
      </c>
      <c r="F620" s="42" t="s">
        <v>618</v>
      </c>
      <c r="G620" s="145">
        <v>2988.3</v>
      </c>
      <c r="H620" s="145">
        <v>3448.3</v>
      </c>
      <c r="I620" s="145">
        <v>3448.3</v>
      </c>
      <c r="J620" s="145">
        <v>3448.3</v>
      </c>
      <c r="K620" s="136">
        <v>3448.3</v>
      </c>
    </row>
    <row r="621" spans="1:12" s="3" customFormat="1" x14ac:dyDescent="0.25">
      <c r="A621" s="245"/>
      <c r="B621" s="245"/>
      <c r="C621" s="245"/>
      <c r="D621" s="244"/>
      <c r="E621" s="95" t="s">
        <v>704</v>
      </c>
      <c r="F621" s="95" t="s">
        <v>705</v>
      </c>
      <c r="G621" s="143">
        <v>4</v>
      </c>
      <c r="H621" s="143">
        <v>4</v>
      </c>
      <c r="I621" s="143">
        <v>4</v>
      </c>
      <c r="J621" s="143">
        <v>4</v>
      </c>
      <c r="K621" s="135">
        <v>4</v>
      </c>
    </row>
    <row r="622" spans="1:12" ht="63" x14ac:dyDescent="0.25">
      <c r="A622" s="245"/>
      <c r="B622" s="245"/>
      <c r="C622" s="245"/>
      <c r="D622" s="95" t="s">
        <v>676</v>
      </c>
      <c r="E622" s="95" t="s">
        <v>24</v>
      </c>
      <c r="F622" s="95" t="s">
        <v>21</v>
      </c>
      <c r="G622" s="152">
        <v>169.5</v>
      </c>
      <c r="H622" s="152">
        <v>169.5</v>
      </c>
      <c r="I622" s="152">
        <v>554</v>
      </c>
      <c r="J622" s="152">
        <v>169.5</v>
      </c>
      <c r="K622" s="153">
        <v>169.5</v>
      </c>
    </row>
    <row r="623" spans="1:12" ht="94.5" x14ac:dyDescent="0.25">
      <c r="A623" s="243" t="s">
        <v>778</v>
      </c>
      <c r="B623" s="245"/>
      <c r="C623" s="243" t="s">
        <v>653</v>
      </c>
      <c r="D623" s="243" t="s">
        <v>703</v>
      </c>
      <c r="E623" s="44" t="s">
        <v>1259</v>
      </c>
      <c r="F623" s="44" t="s">
        <v>318</v>
      </c>
      <c r="G623" s="160">
        <v>24</v>
      </c>
      <c r="H623" s="161">
        <v>24</v>
      </c>
      <c r="I623" s="160">
        <v>24</v>
      </c>
      <c r="J623" s="144">
        <v>24</v>
      </c>
      <c r="K623" s="100">
        <v>24</v>
      </c>
    </row>
    <row r="624" spans="1:12" ht="80.25" customHeight="1" x14ac:dyDescent="0.25">
      <c r="A624" s="245"/>
      <c r="B624" s="245"/>
      <c r="C624" s="245"/>
      <c r="D624" s="244"/>
      <c r="E624" s="42" t="s">
        <v>1260</v>
      </c>
      <c r="F624" s="42" t="s">
        <v>618</v>
      </c>
      <c r="G624" s="145">
        <v>3579.6</v>
      </c>
      <c r="H624" s="136">
        <v>3579.6</v>
      </c>
      <c r="I624" s="145">
        <v>3579.6</v>
      </c>
      <c r="J624" s="150">
        <v>3579.6</v>
      </c>
      <c r="K624" s="107">
        <v>3579.6</v>
      </c>
    </row>
    <row r="625" spans="1:12" ht="63" x14ac:dyDescent="0.25">
      <c r="A625" s="244"/>
      <c r="B625" s="245"/>
      <c r="C625" s="244"/>
      <c r="D625" s="95" t="s">
        <v>676</v>
      </c>
      <c r="E625" s="95" t="s">
        <v>24</v>
      </c>
      <c r="F625" s="95" t="s">
        <v>21</v>
      </c>
      <c r="G625" s="145">
        <v>900</v>
      </c>
      <c r="H625" s="136">
        <v>1000</v>
      </c>
      <c r="I625" s="145">
        <v>1500</v>
      </c>
      <c r="J625" s="150">
        <v>1000</v>
      </c>
      <c r="K625" s="107">
        <v>1500</v>
      </c>
    </row>
    <row r="626" spans="1:12" ht="110.25" x14ac:dyDescent="0.25">
      <c r="A626" s="243" t="s">
        <v>779</v>
      </c>
      <c r="B626" s="245"/>
      <c r="C626" s="243" t="s">
        <v>29</v>
      </c>
      <c r="D626" s="243" t="s">
        <v>692</v>
      </c>
      <c r="E626" s="44" t="s">
        <v>1261</v>
      </c>
      <c r="F626" s="44" t="s">
        <v>318</v>
      </c>
      <c r="G626" s="160" t="s">
        <v>363</v>
      </c>
      <c r="H626" s="161">
        <v>1</v>
      </c>
      <c r="I626" s="160">
        <v>2</v>
      </c>
      <c r="J626" s="144">
        <v>2</v>
      </c>
      <c r="K626" s="100">
        <v>2</v>
      </c>
    </row>
    <row r="627" spans="1:12" x14ac:dyDescent="0.25">
      <c r="A627" s="245"/>
      <c r="B627" s="245"/>
      <c r="C627" s="245"/>
      <c r="D627" s="245"/>
      <c r="E627" s="95" t="s">
        <v>707</v>
      </c>
      <c r="F627" s="95" t="s">
        <v>23</v>
      </c>
      <c r="G627" s="160">
        <v>2</v>
      </c>
      <c r="H627" s="161">
        <v>2</v>
      </c>
      <c r="I627" s="160">
        <v>2</v>
      </c>
      <c r="J627" s="144">
        <v>2</v>
      </c>
      <c r="K627" s="100">
        <v>2</v>
      </c>
    </row>
    <row r="628" spans="1:12" x14ac:dyDescent="0.25">
      <c r="A628" s="245"/>
      <c r="B628" s="245"/>
      <c r="C628" s="245"/>
      <c r="D628" s="244"/>
      <c r="E628" s="42" t="s">
        <v>708</v>
      </c>
      <c r="F628" s="42" t="s">
        <v>318</v>
      </c>
      <c r="G628" s="162">
        <v>2</v>
      </c>
      <c r="H628" s="163">
        <v>2</v>
      </c>
      <c r="I628" s="162">
        <v>2</v>
      </c>
      <c r="J628" s="144">
        <v>2</v>
      </c>
      <c r="K628" s="100">
        <v>2</v>
      </c>
    </row>
    <row r="629" spans="1:12" ht="63" x14ac:dyDescent="0.25">
      <c r="A629" s="244"/>
      <c r="B629" s="245"/>
      <c r="C629" s="244"/>
      <c r="D629" s="95" t="s">
        <v>676</v>
      </c>
      <c r="E629" s="95" t="s">
        <v>24</v>
      </c>
      <c r="F629" s="95" t="s">
        <v>21</v>
      </c>
      <c r="G629" s="145">
        <v>115</v>
      </c>
      <c r="H629" s="145">
        <v>115</v>
      </c>
      <c r="I629" s="145">
        <v>115</v>
      </c>
      <c r="J629" s="145">
        <v>173.1</v>
      </c>
      <c r="K629" s="136">
        <v>173.1</v>
      </c>
      <c r="L629" s="35">
        <v>115</v>
      </c>
    </row>
    <row r="630" spans="1:12" ht="78.75" x14ac:dyDescent="0.25">
      <c r="A630" s="243" t="s">
        <v>780</v>
      </c>
      <c r="B630" s="245"/>
      <c r="C630" s="243" t="s">
        <v>694</v>
      </c>
      <c r="D630" s="243" t="s">
        <v>695</v>
      </c>
      <c r="E630" s="44" t="s">
        <v>1262</v>
      </c>
      <c r="F630" s="243" t="s">
        <v>318</v>
      </c>
      <c r="G630" s="143">
        <v>1600</v>
      </c>
      <c r="H630" s="135">
        <v>1500</v>
      </c>
      <c r="I630" s="135">
        <v>1500</v>
      </c>
      <c r="J630" s="135">
        <v>1500</v>
      </c>
      <c r="K630" s="135">
        <v>1500</v>
      </c>
    </row>
    <row r="631" spans="1:12" x14ac:dyDescent="0.25">
      <c r="A631" s="245"/>
      <c r="B631" s="245"/>
      <c r="C631" s="245"/>
      <c r="D631" s="244"/>
      <c r="E631" s="42" t="s">
        <v>169</v>
      </c>
      <c r="F631" s="244"/>
      <c r="G631" s="157">
        <v>16</v>
      </c>
      <c r="H631" s="134">
        <v>25</v>
      </c>
      <c r="I631" s="134">
        <v>25</v>
      </c>
      <c r="J631" s="134">
        <v>25</v>
      </c>
      <c r="K631" s="134">
        <v>25</v>
      </c>
    </row>
    <row r="632" spans="1:12" ht="63" x14ac:dyDescent="0.25">
      <c r="A632" s="244"/>
      <c r="B632" s="245"/>
      <c r="C632" s="244"/>
      <c r="D632" s="95" t="s">
        <v>676</v>
      </c>
      <c r="E632" s="95" t="s">
        <v>24</v>
      </c>
      <c r="F632" s="95" t="s">
        <v>21</v>
      </c>
      <c r="G632" s="145">
        <v>150</v>
      </c>
      <c r="H632" s="145">
        <v>150</v>
      </c>
      <c r="I632" s="145">
        <v>150</v>
      </c>
      <c r="J632" s="145">
        <v>150</v>
      </c>
      <c r="K632" s="136">
        <v>150</v>
      </c>
      <c r="L632" s="35">
        <v>150</v>
      </c>
    </row>
    <row r="633" spans="1:12" ht="78.75" customHeight="1" x14ac:dyDescent="0.25">
      <c r="A633" s="243" t="s">
        <v>781</v>
      </c>
      <c r="B633" s="245"/>
      <c r="C633" s="243" t="s">
        <v>709</v>
      </c>
      <c r="D633" s="142" t="s">
        <v>710</v>
      </c>
      <c r="E633" s="43" t="s">
        <v>1263</v>
      </c>
      <c r="F633" s="43" t="s">
        <v>318</v>
      </c>
      <c r="G633" s="157">
        <v>240</v>
      </c>
      <c r="H633" s="134">
        <v>240</v>
      </c>
      <c r="I633" s="157">
        <v>240</v>
      </c>
      <c r="J633" s="144">
        <v>240</v>
      </c>
      <c r="K633" s="100">
        <v>240</v>
      </c>
    </row>
    <row r="634" spans="1:12" ht="63" x14ac:dyDescent="0.25">
      <c r="A634" s="244"/>
      <c r="B634" s="245"/>
      <c r="C634" s="244"/>
      <c r="D634" s="95" t="s">
        <v>676</v>
      </c>
      <c r="E634" s="95" t="s">
        <v>24</v>
      </c>
      <c r="F634" s="95" t="s">
        <v>21</v>
      </c>
      <c r="G634" s="152">
        <v>409</v>
      </c>
      <c r="H634" s="152">
        <v>409</v>
      </c>
      <c r="I634" s="152">
        <v>409</v>
      </c>
      <c r="J634" s="152">
        <v>409</v>
      </c>
      <c r="K634" s="153">
        <v>409</v>
      </c>
    </row>
    <row r="635" spans="1:12" ht="94.5" x14ac:dyDescent="0.25">
      <c r="A635" s="243" t="s">
        <v>782</v>
      </c>
      <c r="B635" s="245"/>
      <c r="C635" s="243" t="s">
        <v>606</v>
      </c>
      <c r="D635" s="142" t="s">
        <v>678</v>
      </c>
      <c r="E635" s="43" t="s">
        <v>1264</v>
      </c>
      <c r="F635" s="43" t="s">
        <v>23</v>
      </c>
      <c r="G635" s="157">
        <v>500</v>
      </c>
      <c r="H635" s="134">
        <v>500</v>
      </c>
      <c r="I635" s="157">
        <v>500</v>
      </c>
      <c r="J635" s="144">
        <v>500</v>
      </c>
      <c r="K635" s="100">
        <v>500</v>
      </c>
    </row>
    <row r="636" spans="1:12" ht="63" x14ac:dyDescent="0.25">
      <c r="A636" s="244"/>
      <c r="B636" s="245"/>
      <c r="C636" s="244"/>
      <c r="D636" s="95" t="s">
        <v>676</v>
      </c>
      <c r="E636" s="95" t="s">
        <v>24</v>
      </c>
      <c r="F636" s="95" t="s">
        <v>21</v>
      </c>
      <c r="G636" s="152">
        <v>282.10000000000002</v>
      </c>
      <c r="H636" s="152">
        <v>282.10000000000002</v>
      </c>
      <c r="I636" s="152">
        <v>282.10000000000002</v>
      </c>
      <c r="J636" s="152">
        <v>282.10000000000002</v>
      </c>
      <c r="K636" s="153">
        <v>282.10000000000002</v>
      </c>
    </row>
    <row r="637" spans="1:12" ht="80.25" customHeight="1" x14ac:dyDescent="0.25">
      <c r="A637" s="243" t="s">
        <v>783</v>
      </c>
      <c r="B637" s="245"/>
      <c r="C637" s="243" t="s">
        <v>606</v>
      </c>
      <c r="D637" s="142" t="s">
        <v>712</v>
      </c>
      <c r="E637" s="43" t="s">
        <v>1265</v>
      </c>
      <c r="F637" s="43" t="s">
        <v>318</v>
      </c>
      <c r="G637" s="157">
        <v>2</v>
      </c>
      <c r="H637" s="134">
        <v>2</v>
      </c>
      <c r="I637" s="157">
        <v>2</v>
      </c>
      <c r="J637" s="144">
        <v>2</v>
      </c>
      <c r="K637" s="100">
        <v>2</v>
      </c>
    </row>
    <row r="638" spans="1:12" ht="15" customHeight="1" x14ac:dyDescent="0.25">
      <c r="A638" s="245"/>
      <c r="B638" s="245"/>
      <c r="C638" s="245"/>
      <c r="D638" s="243" t="s">
        <v>676</v>
      </c>
      <c r="E638" s="243" t="s">
        <v>24</v>
      </c>
      <c r="F638" s="243" t="s">
        <v>21</v>
      </c>
      <c r="G638" s="297">
        <v>180</v>
      </c>
      <c r="H638" s="297">
        <v>280</v>
      </c>
      <c r="I638" s="297">
        <v>180</v>
      </c>
      <c r="J638" s="297">
        <v>180</v>
      </c>
      <c r="K638" s="297">
        <v>180</v>
      </c>
    </row>
    <row r="639" spans="1:12" ht="51.75" customHeight="1" x14ac:dyDescent="0.25">
      <c r="A639" s="244"/>
      <c r="B639" s="245"/>
      <c r="C639" s="244"/>
      <c r="D639" s="244"/>
      <c r="E639" s="244"/>
      <c r="F639" s="244"/>
      <c r="G639" s="298"/>
      <c r="H639" s="298"/>
      <c r="I639" s="298"/>
      <c r="J639" s="298"/>
      <c r="K639" s="298"/>
    </row>
    <row r="640" spans="1:12" ht="78.75" customHeight="1" x14ac:dyDescent="0.25">
      <c r="A640" s="243" t="s">
        <v>784</v>
      </c>
      <c r="B640" s="245"/>
      <c r="C640" s="243" t="s">
        <v>606</v>
      </c>
      <c r="D640" s="142" t="s">
        <v>677</v>
      </c>
      <c r="E640" s="43" t="s">
        <v>1247</v>
      </c>
      <c r="F640" s="43" t="s">
        <v>318</v>
      </c>
      <c r="G640" s="157">
        <v>6</v>
      </c>
      <c r="H640" s="134">
        <v>6</v>
      </c>
      <c r="I640" s="157">
        <v>6</v>
      </c>
      <c r="J640" s="144">
        <v>6</v>
      </c>
      <c r="K640" s="100">
        <v>6</v>
      </c>
    </row>
    <row r="641" spans="1:12" ht="63" x14ac:dyDescent="0.25">
      <c r="A641" s="244"/>
      <c r="B641" s="245"/>
      <c r="C641" s="244"/>
      <c r="D641" s="95" t="s">
        <v>676</v>
      </c>
      <c r="E641" s="95" t="s">
        <v>24</v>
      </c>
      <c r="F641" s="95" t="s">
        <v>21</v>
      </c>
      <c r="G641" s="164">
        <v>120</v>
      </c>
      <c r="H641" s="164">
        <v>120</v>
      </c>
      <c r="I641" s="164">
        <v>120</v>
      </c>
      <c r="J641" s="164">
        <v>120</v>
      </c>
      <c r="K641" s="165">
        <v>120</v>
      </c>
    </row>
    <row r="642" spans="1:12" ht="78.75" x14ac:dyDescent="0.25">
      <c r="A642" s="243" t="s">
        <v>785</v>
      </c>
      <c r="B642" s="245"/>
      <c r="C642" s="243" t="s">
        <v>653</v>
      </c>
      <c r="D642" s="43" t="s">
        <v>675</v>
      </c>
      <c r="E642" s="43" t="s">
        <v>1266</v>
      </c>
      <c r="F642" s="142" t="s">
        <v>636</v>
      </c>
      <c r="G642" s="166">
        <v>20</v>
      </c>
      <c r="H642" s="167">
        <v>15</v>
      </c>
      <c r="I642" s="166">
        <v>15</v>
      </c>
      <c r="J642" s="144">
        <v>15</v>
      </c>
      <c r="K642" s="100">
        <v>15</v>
      </c>
    </row>
    <row r="643" spans="1:12" ht="63" x14ac:dyDescent="0.25">
      <c r="A643" s="244"/>
      <c r="B643" s="245"/>
      <c r="C643" s="244"/>
      <c r="D643" s="95" t="s">
        <v>676</v>
      </c>
      <c r="E643" s="95" t="s">
        <v>24</v>
      </c>
      <c r="F643" s="95" t="s">
        <v>21</v>
      </c>
      <c r="G643" s="145">
        <v>560</v>
      </c>
      <c r="H643" s="145">
        <v>560</v>
      </c>
      <c r="I643" s="145">
        <v>560</v>
      </c>
      <c r="J643" s="150">
        <v>300</v>
      </c>
      <c r="K643" s="107">
        <v>300</v>
      </c>
    </row>
    <row r="644" spans="1:12" ht="78.75" x14ac:dyDescent="0.25">
      <c r="A644" s="243" t="s">
        <v>786</v>
      </c>
      <c r="B644" s="245"/>
      <c r="C644" s="243" t="s">
        <v>694</v>
      </c>
      <c r="D644" s="142" t="s">
        <v>713</v>
      </c>
      <c r="E644" s="43" t="s">
        <v>1267</v>
      </c>
      <c r="F644" s="142" t="s">
        <v>23</v>
      </c>
      <c r="G644" s="157">
        <v>20</v>
      </c>
      <c r="H644" s="134">
        <v>4</v>
      </c>
      <c r="I644" s="134">
        <v>4</v>
      </c>
      <c r="J644" s="134">
        <v>4</v>
      </c>
      <c r="K644" s="134">
        <v>4</v>
      </c>
    </row>
    <row r="645" spans="1:12" ht="63" x14ac:dyDescent="0.25">
      <c r="A645" s="244"/>
      <c r="B645" s="245"/>
      <c r="C645" s="244"/>
      <c r="D645" s="95" t="s">
        <v>676</v>
      </c>
      <c r="E645" s="95" t="s">
        <v>24</v>
      </c>
      <c r="F645" s="95" t="s">
        <v>21</v>
      </c>
      <c r="G645" s="145">
        <v>1010</v>
      </c>
      <c r="H645" s="136">
        <v>800</v>
      </c>
      <c r="I645" s="145">
        <v>1200</v>
      </c>
      <c r="J645" s="150">
        <v>639.5</v>
      </c>
      <c r="K645" s="107">
        <v>639.5</v>
      </c>
      <c r="L645" s="13">
        <v>639.5</v>
      </c>
    </row>
    <row r="646" spans="1:12" ht="78.75" x14ac:dyDescent="0.25">
      <c r="A646" s="243" t="s">
        <v>787</v>
      </c>
      <c r="B646" s="245"/>
      <c r="C646" s="243" t="s">
        <v>26</v>
      </c>
      <c r="D646" s="142" t="s">
        <v>1102</v>
      </c>
      <c r="E646" s="43" t="s">
        <v>714</v>
      </c>
      <c r="F646" s="142" t="s">
        <v>23</v>
      </c>
      <c r="G646" s="157">
        <v>1</v>
      </c>
      <c r="H646" s="134">
        <v>1</v>
      </c>
      <c r="I646" s="157">
        <v>1</v>
      </c>
      <c r="J646" s="144">
        <v>1</v>
      </c>
      <c r="K646" s="100">
        <v>1</v>
      </c>
    </row>
    <row r="647" spans="1:12" ht="63" x14ac:dyDescent="0.25">
      <c r="A647" s="244"/>
      <c r="B647" s="245"/>
      <c r="C647" s="244"/>
      <c r="D647" s="95" t="s">
        <v>676</v>
      </c>
      <c r="E647" s="95" t="s">
        <v>24</v>
      </c>
      <c r="F647" s="95" t="s">
        <v>21</v>
      </c>
      <c r="G647" s="145">
        <v>3</v>
      </c>
      <c r="H647" s="136">
        <v>3</v>
      </c>
      <c r="I647" s="145">
        <v>3</v>
      </c>
      <c r="J647" s="150">
        <v>3</v>
      </c>
      <c r="K647" s="107">
        <v>3</v>
      </c>
    </row>
    <row r="648" spans="1:12" ht="78.75" x14ac:dyDescent="0.25">
      <c r="A648" s="243" t="s">
        <v>788</v>
      </c>
      <c r="B648" s="245"/>
      <c r="C648" s="243" t="s">
        <v>26</v>
      </c>
      <c r="D648" s="142" t="s">
        <v>715</v>
      </c>
      <c r="E648" s="43" t="s">
        <v>1268</v>
      </c>
      <c r="F648" s="142" t="s">
        <v>318</v>
      </c>
      <c r="G648" s="157">
        <v>10</v>
      </c>
      <c r="H648" s="134">
        <v>10</v>
      </c>
      <c r="I648" s="157">
        <v>10</v>
      </c>
      <c r="J648" s="144">
        <v>10</v>
      </c>
      <c r="K648" s="100">
        <v>10</v>
      </c>
    </row>
    <row r="649" spans="1:12" ht="63" x14ac:dyDescent="0.25">
      <c r="A649" s="244"/>
      <c r="B649" s="245"/>
      <c r="C649" s="244"/>
      <c r="D649" s="95" t="s">
        <v>676</v>
      </c>
      <c r="E649" s="95" t="s">
        <v>24</v>
      </c>
      <c r="F649" s="95" t="s">
        <v>21</v>
      </c>
      <c r="G649" s="145">
        <v>32.68</v>
      </c>
      <c r="H649" s="136">
        <v>32.68</v>
      </c>
      <c r="I649" s="145">
        <v>32.68</v>
      </c>
      <c r="J649" s="150">
        <v>32.700000000000003</v>
      </c>
      <c r="K649" s="107">
        <v>32.700000000000003</v>
      </c>
    </row>
    <row r="650" spans="1:12" ht="15.75" customHeight="1" x14ac:dyDescent="0.25">
      <c r="A650" s="243" t="s">
        <v>789</v>
      </c>
      <c r="B650" s="245"/>
      <c r="C650" s="243" t="s">
        <v>716</v>
      </c>
      <c r="D650" s="243" t="s">
        <v>719</v>
      </c>
      <c r="E650" s="243" t="s">
        <v>1269</v>
      </c>
      <c r="F650" s="243" t="s">
        <v>318</v>
      </c>
      <c r="G650" s="302">
        <v>4</v>
      </c>
      <c r="H650" s="302">
        <v>4</v>
      </c>
      <c r="I650" s="302">
        <v>4</v>
      </c>
      <c r="J650" s="304">
        <v>4</v>
      </c>
      <c r="K650" s="304">
        <v>4</v>
      </c>
    </row>
    <row r="651" spans="1:12" ht="48.75" customHeight="1" x14ac:dyDescent="0.25">
      <c r="A651" s="245"/>
      <c r="B651" s="245"/>
      <c r="C651" s="245"/>
      <c r="D651" s="245"/>
      <c r="E651" s="244"/>
      <c r="F651" s="245"/>
      <c r="G651" s="303"/>
      <c r="H651" s="303"/>
      <c r="I651" s="303"/>
      <c r="J651" s="305"/>
      <c r="K651" s="305"/>
    </row>
    <row r="652" spans="1:12" s="3" customFormat="1" ht="66" customHeight="1" x14ac:dyDescent="0.25">
      <c r="A652" s="245"/>
      <c r="B652" s="245"/>
      <c r="C652" s="245"/>
      <c r="D652" s="244"/>
      <c r="E652" s="44" t="s">
        <v>1103</v>
      </c>
      <c r="F652" s="244"/>
      <c r="G652" s="160">
        <v>1</v>
      </c>
      <c r="H652" s="160">
        <v>1</v>
      </c>
      <c r="I652" s="160">
        <v>1</v>
      </c>
      <c r="J652" s="160">
        <v>1</v>
      </c>
      <c r="K652" s="134">
        <v>1</v>
      </c>
    </row>
    <row r="653" spans="1:12" ht="63" x14ac:dyDescent="0.25">
      <c r="A653" s="245"/>
      <c r="B653" s="245"/>
      <c r="C653" s="244"/>
      <c r="D653" s="95" t="s">
        <v>676</v>
      </c>
      <c r="E653" s="95" t="s">
        <v>24</v>
      </c>
      <c r="F653" s="95" t="s">
        <v>21</v>
      </c>
      <c r="G653" s="145">
        <v>3.3</v>
      </c>
      <c r="H653" s="145">
        <v>3.3</v>
      </c>
      <c r="I653" s="145">
        <v>5.2</v>
      </c>
      <c r="J653" s="145">
        <v>3.3</v>
      </c>
      <c r="K653" s="136">
        <v>3.3</v>
      </c>
      <c r="L653" s="17">
        <v>3.3</v>
      </c>
    </row>
    <row r="654" spans="1:12" ht="15" customHeight="1" x14ac:dyDescent="0.25">
      <c r="A654" s="243" t="s">
        <v>790</v>
      </c>
      <c r="B654" s="245"/>
      <c r="C654" s="306" t="s">
        <v>717</v>
      </c>
      <c r="D654" s="243" t="s">
        <v>718</v>
      </c>
      <c r="E654" s="243" t="s">
        <v>1270</v>
      </c>
      <c r="F654" s="243" t="s">
        <v>23</v>
      </c>
      <c r="G654" s="299">
        <v>600</v>
      </c>
      <c r="H654" s="299">
        <v>600</v>
      </c>
      <c r="I654" s="299">
        <v>600</v>
      </c>
      <c r="J654" s="299">
        <v>600</v>
      </c>
      <c r="K654" s="299">
        <v>600</v>
      </c>
    </row>
    <row r="655" spans="1:12" ht="65.25" customHeight="1" x14ac:dyDescent="0.25">
      <c r="A655" s="245"/>
      <c r="B655" s="245"/>
      <c r="C655" s="307"/>
      <c r="D655" s="244"/>
      <c r="E655" s="244"/>
      <c r="F655" s="244"/>
      <c r="G655" s="300"/>
      <c r="H655" s="300"/>
      <c r="I655" s="300"/>
      <c r="J655" s="300"/>
      <c r="K655" s="300"/>
    </row>
    <row r="656" spans="1:12" ht="63" x14ac:dyDescent="0.25">
      <c r="A656" s="244"/>
      <c r="B656" s="245"/>
      <c r="C656" s="308"/>
      <c r="D656" s="95" t="s">
        <v>676</v>
      </c>
      <c r="E656" s="95" t="s">
        <v>24</v>
      </c>
      <c r="F656" s="95" t="s">
        <v>21</v>
      </c>
      <c r="G656" s="145">
        <v>1908.2</v>
      </c>
      <c r="H656" s="145">
        <v>1908.2</v>
      </c>
      <c r="I656" s="145">
        <v>1908.2</v>
      </c>
      <c r="J656" s="150">
        <v>650</v>
      </c>
      <c r="K656" s="107">
        <v>1900</v>
      </c>
    </row>
    <row r="657" spans="1:11" ht="78.75" x14ac:dyDescent="0.25">
      <c r="A657" s="243" t="s">
        <v>791</v>
      </c>
      <c r="B657" s="245"/>
      <c r="C657" s="243" t="s">
        <v>717</v>
      </c>
      <c r="D657" s="43" t="s">
        <v>719</v>
      </c>
      <c r="E657" s="43" t="s">
        <v>1271</v>
      </c>
      <c r="F657" s="142" t="s">
        <v>318</v>
      </c>
      <c r="G657" s="157">
        <v>50</v>
      </c>
      <c r="H657" s="134">
        <v>50</v>
      </c>
      <c r="I657" s="157">
        <v>50</v>
      </c>
      <c r="J657" s="150">
        <v>50</v>
      </c>
      <c r="K657" s="107">
        <v>50</v>
      </c>
    </row>
    <row r="658" spans="1:11" ht="63" x14ac:dyDescent="0.25">
      <c r="A658" s="244"/>
      <c r="B658" s="245"/>
      <c r="C658" s="244"/>
      <c r="D658" s="95" t="s">
        <v>676</v>
      </c>
      <c r="E658" s="95" t="s">
        <v>24</v>
      </c>
      <c r="F658" s="95" t="s">
        <v>21</v>
      </c>
      <c r="G658" s="145">
        <v>163.4</v>
      </c>
      <c r="H658" s="136">
        <v>163.4</v>
      </c>
      <c r="I658" s="145">
        <v>400</v>
      </c>
      <c r="J658" s="150">
        <v>163.4</v>
      </c>
      <c r="K658" s="107">
        <v>586</v>
      </c>
    </row>
    <row r="659" spans="1:11" ht="78.75" x14ac:dyDescent="0.25">
      <c r="A659" s="243" t="s">
        <v>792</v>
      </c>
      <c r="B659" s="245"/>
      <c r="C659" s="243" t="s">
        <v>717</v>
      </c>
      <c r="D659" s="43" t="s">
        <v>719</v>
      </c>
      <c r="E659" s="43" t="s">
        <v>1272</v>
      </c>
      <c r="F659" s="142" t="s">
        <v>23</v>
      </c>
      <c r="G659" s="157">
        <v>100</v>
      </c>
      <c r="H659" s="134">
        <v>100</v>
      </c>
      <c r="I659" s="157">
        <v>100</v>
      </c>
      <c r="J659" s="144">
        <v>100</v>
      </c>
      <c r="K659" s="100">
        <v>100</v>
      </c>
    </row>
    <row r="660" spans="1:11" ht="63" x14ac:dyDescent="0.25">
      <c r="A660" s="244"/>
      <c r="B660" s="245"/>
      <c r="C660" s="244"/>
      <c r="D660" s="95" t="s">
        <v>676</v>
      </c>
      <c r="E660" s="95" t="s">
        <v>24</v>
      </c>
      <c r="F660" s="95" t="s">
        <v>21</v>
      </c>
      <c r="G660" s="145">
        <v>326.8</v>
      </c>
      <c r="H660" s="136">
        <v>326.8</v>
      </c>
      <c r="I660" s="145">
        <v>326.8</v>
      </c>
      <c r="J660" s="150">
        <v>200</v>
      </c>
      <c r="K660" s="107">
        <v>400</v>
      </c>
    </row>
    <row r="661" spans="1:11" ht="158.25" customHeight="1" x14ac:dyDescent="0.25">
      <c r="A661" s="243" t="s">
        <v>793</v>
      </c>
      <c r="B661" s="245"/>
      <c r="C661" s="243" t="s">
        <v>717</v>
      </c>
      <c r="D661" s="43" t="s">
        <v>719</v>
      </c>
      <c r="E661" s="154" t="s">
        <v>1273</v>
      </c>
      <c r="F661" s="142" t="s">
        <v>318</v>
      </c>
      <c r="G661" s="143">
        <v>2028</v>
      </c>
      <c r="H661" s="143">
        <v>1000</v>
      </c>
      <c r="I661" s="143">
        <v>1000</v>
      </c>
      <c r="J661" s="143">
        <v>1000</v>
      </c>
      <c r="K661" s="135">
        <v>1000</v>
      </c>
    </row>
    <row r="662" spans="1:11" ht="63" x14ac:dyDescent="0.25">
      <c r="A662" s="244"/>
      <c r="B662" s="245"/>
      <c r="C662" s="244"/>
      <c r="D662" s="95" t="s">
        <v>691</v>
      </c>
      <c r="E662" s="95" t="s">
        <v>24</v>
      </c>
      <c r="F662" s="95" t="s">
        <v>21</v>
      </c>
      <c r="G662" s="145">
        <v>6800</v>
      </c>
      <c r="H662" s="145">
        <v>6800</v>
      </c>
      <c r="I662" s="145">
        <v>6800</v>
      </c>
      <c r="J662" s="145">
        <v>6800</v>
      </c>
      <c r="K662" s="136">
        <v>7900</v>
      </c>
    </row>
    <row r="663" spans="1:11" ht="94.5" x14ac:dyDescent="0.25">
      <c r="A663" s="243" t="s">
        <v>794</v>
      </c>
      <c r="B663" s="245"/>
      <c r="C663" s="243" t="s">
        <v>717</v>
      </c>
      <c r="D663" s="43" t="s">
        <v>719</v>
      </c>
      <c r="E663" s="43" t="s">
        <v>1274</v>
      </c>
      <c r="F663" s="142" t="s">
        <v>318</v>
      </c>
      <c r="G663" s="143">
        <v>50</v>
      </c>
      <c r="H663" s="135">
        <v>10</v>
      </c>
      <c r="I663" s="143">
        <v>10</v>
      </c>
      <c r="J663" s="144">
        <v>10</v>
      </c>
      <c r="K663" s="100">
        <v>10</v>
      </c>
    </row>
    <row r="664" spans="1:11" ht="63" x14ac:dyDescent="0.25">
      <c r="A664" s="244"/>
      <c r="B664" s="245"/>
      <c r="C664" s="244"/>
      <c r="D664" s="95" t="s">
        <v>691</v>
      </c>
      <c r="E664" s="95" t="s">
        <v>24</v>
      </c>
      <c r="F664" s="95" t="s">
        <v>21</v>
      </c>
      <c r="G664" s="145">
        <v>163.4</v>
      </c>
      <c r="H664" s="136">
        <v>150</v>
      </c>
      <c r="I664" s="145">
        <v>150</v>
      </c>
      <c r="J664" s="150">
        <v>50</v>
      </c>
      <c r="K664" s="107">
        <v>120</v>
      </c>
    </row>
    <row r="665" spans="1:11" ht="78.75" x14ac:dyDescent="0.25">
      <c r="A665" s="243" t="s">
        <v>795</v>
      </c>
      <c r="B665" s="245"/>
      <c r="C665" s="243" t="s">
        <v>717</v>
      </c>
      <c r="D665" s="43" t="s">
        <v>719</v>
      </c>
      <c r="E665" s="43" t="s">
        <v>1275</v>
      </c>
      <c r="F665" s="142" t="s">
        <v>318</v>
      </c>
      <c r="G665" s="143">
        <v>2</v>
      </c>
      <c r="H665" s="135">
        <v>1</v>
      </c>
      <c r="I665" s="143">
        <v>1</v>
      </c>
      <c r="J665" s="144">
        <v>1</v>
      </c>
      <c r="K665" s="100">
        <v>1</v>
      </c>
    </row>
    <row r="666" spans="1:11" ht="63" x14ac:dyDescent="0.25">
      <c r="A666" s="244"/>
      <c r="B666" s="245"/>
      <c r="C666" s="244"/>
      <c r="D666" s="95" t="s">
        <v>676</v>
      </c>
      <c r="E666" s="95" t="s">
        <v>24</v>
      </c>
      <c r="F666" s="95" t="s">
        <v>21</v>
      </c>
      <c r="G666" s="145">
        <v>6.53</v>
      </c>
      <c r="H666" s="136">
        <v>6.53</v>
      </c>
      <c r="I666" s="145">
        <v>6.53</v>
      </c>
      <c r="J666" s="150">
        <v>6.5</v>
      </c>
      <c r="K666" s="107">
        <v>6.5</v>
      </c>
    </row>
    <row r="667" spans="1:11" ht="126" x14ac:dyDescent="0.25">
      <c r="A667" s="243" t="s">
        <v>796</v>
      </c>
      <c r="B667" s="245"/>
      <c r="C667" s="243" t="s">
        <v>717</v>
      </c>
      <c r="D667" s="43" t="s">
        <v>719</v>
      </c>
      <c r="E667" s="43" t="s">
        <v>1276</v>
      </c>
      <c r="F667" s="142" t="s">
        <v>23</v>
      </c>
      <c r="G667" s="143">
        <v>12</v>
      </c>
      <c r="H667" s="135">
        <v>6</v>
      </c>
      <c r="I667" s="143">
        <v>6</v>
      </c>
      <c r="J667" s="144">
        <v>6</v>
      </c>
      <c r="K667" s="100">
        <v>6</v>
      </c>
    </row>
    <row r="668" spans="1:11" ht="63" x14ac:dyDescent="0.25">
      <c r="A668" s="244"/>
      <c r="B668" s="245"/>
      <c r="C668" s="244"/>
      <c r="D668" s="95" t="s">
        <v>676</v>
      </c>
      <c r="E668" s="95" t="s">
        <v>24</v>
      </c>
      <c r="F668" s="95" t="s">
        <v>21</v>
      </c>
      <c r="G668" s="145">
        <v>39.200000000000003</v>
      </c>
      <c r="H668" s="136">
        <v>39.21</v>
      </c>
      <c r="I668" s="145">
        <v>39.21</v>
      </c>
      <c r="J668" s="150">
        <v>39.200000000000003</v>
      </c>
      <c r="K668" s="107">
        <v>48.9</v>
      </c>
    </row>
    <row r="669" spans="1:11" ht="78.75" x14ac:dyDescent="0.25">
      <c r="A669" s="243" t="s">
        <v>797</v>
      </c>
      <c r="B669" s="245"/>
      <c r="C669" s="243" t="s">
        <v>717</v>
      </c>
      <c r="D669" s="43" t="s">
        <v>719</v>
      </c>
      <c r="E669" s="43" t="s">
        <v>1277</v>
      </c>
      <c r="F669" s="142" t="s">
        <v>318</v>
      </c>
      <c r="G669" s="143">
        <v>5</v>
      </c>
      <c r="H669" s="135">
        <v>5</v>
      </c>
      <c r="I669" s="143">
        <v>5</v>
      </c>
      <c r="J669" s="144">
        <v>5</v>
      </c>
      <c r="K669" s="100">
        <v>5</v>
      </c>
    </row>
    <row r="670" spans="1:11" ht="63" x14ac:dyDescent="0.25">
      <c r="A670" s="244"/>
      <c r="B670" s="245"/>
      <c r="C670" s="244"/>
      <c r="D670" s="95" t="s">
        <v>676</v>
      </c>
      <c r="E670" s="95" t="s">
        <v>24</v>
      </c>
      <c r="F670" s="95" t="s">
        <v>21</v>
      </c>
      <c r="G670" s="145">
        <v>16.34</v>
      </c>
      <c r="H670" s="136">
        <v>16.34</v>
      </c>
      <c r="I670" s="145">
        <v>16.34</v>
      </c>
      <c r="J670" s="150">
        <v>16.3</v>
      </c>
      <c r="K670" s="107">
        <v>25.3</v>
      </c>
    </row>
    <row r="671" spans="1:11" ht="110.25" x14ac:dyDescent="0.25">
      <c r="A671" s="243" t="s">
        <v>798</v>
      </c>
      <c r="B671" s="245"/>
      <c r="C671" s="243" t="s">
        <v>717</v>
      </c>
      <c r="D671" s="43" t="s">
        <v>719</v>
      </c>
      <c r="E671" s="43" t="s">
        <v>1278</v>
      </c>
      <c r="F671" s="142" t="s">
        <v>318</v>
      </c>
      <c r="G671" s="143">
        <v>6</v>
      </c>
      <c r="H671" s="135">
        <v>6</v>
      </c>
      <c r="I671" s="143">
        <v>6</v>
      </c>
      <c r="J671" s="144">
        <v>6</v>
      </c>
      <c r="K671" s="100">
        <v>6</v>
      </c>
    </row>
    <row r="672" spans="1:11" ht="63" x14ac:dyDescent="0.25">
      <c r="A672" s="244"/>
      <c r="B672" s="245"/>
      <c r="C672" s="244"/>
      <c r="D672" s="95" t="s">
        <v>676</v>
      </c>
      <c r="E672" s="95" t="s">
        <v>24</v>
      </c>
      <c r="F672" s="95" t="s">
        <v>21</v>
      </c>
      <c r="G672" s="145">
        <v>26.5</v>
      </c>
      <c r="H672" s="136">
        <v>12</v>
      </c>
      <c r="I672" s="136">
        <v>12</v>
      </c>
      <c r="J672" s="136">
        <v>12</v>
      </c>
      <c r="K672" s="136">
        <v>12</v>
      </c>
    </row>
    <row r="673" spans="1:11" ht="78.75" customHeight="1" x14ac:dyDescent="0.25">
      <c r="A673" s="243" t="s">
        <v>799</v>
      </c>
      <c r="B673" s="245"/>
      <c r="C673" s="243" t="s">
        <v>721</v>
      </c>
      <c r="D673" s="43" t="s">
        <v>722</v>
      </c>
      <c r="E673" s="43" t="s">
        <v>723</v>
      </c>
      <c r="F673" s="142" t="s">
        <v>318</v>
      </c>
      <c r="G673" s="143">
        <v>5</v>
      </c>
      <c r="H673" s="135">
        <v>7</v>
      </c>
      <c r="I673" s="143">
        <v>7</v>
      </c>
      <c r="J673" s="144">
        <v>7</v>
      </c>
      <c r="K673" s="100">
        <v>7</v>
      </c>
    </row>
    <row r="674" spans="1:11" ht="63" x14ac:dyDescent="0.25">
      <c r="A674" s="244"/>
      <c r="B674" s="245"/>
      <c r="C674" s="244"/>
      <c r="D674" s="95" t="s">
        <v>676</v>
      </c>
      <c r="E674" s="95" t="s">
        <v>24</v>
      </c>
      <c r="F674" s="95" t="s">
        <v>21</v>
      </c>
      <c r="G674" s="145">
        <v>353</v>
      </c>
      <c r="H674" s="136">
        <v>9999.7000000000007</v>
      </c>
      <c r="I674" s="136">
        <v>853</v>
      </c>
      <c r="J674" s="145">
        <v>475.2</v>
      </c>
      <c r="K674" s="136">
        <v>600</v>
      </c>
    </row>
    <row r="675" spans="1:11" ht="78.75" x14ac:dyDescent="0.25">
      <c r="A675" s="243" t="s">
        <v>800</v>
      </c>
      <c r="B675" s="245"/>
      <c r="C675" s="243" t="s">
        <v>724</v>
      </c>
      <c r="D675" s="43" t="s">
        <v>725</v>
      </c>
      <c r="E675" s="43" t="s">
        <v>726</v>
      </c>
      <c r="F675" s="142" t="s">
        <v>318</v>
      </c>
      <c r="G675" s="143">
        <v>1</v>
      </c>
      <c r="H675" s="135">
        <v>1</v>
      </c>
      <c r="I675" s="143">
        <v>1</v>
      </c>
      <c r="J675" s="144">
        <v>1</v>
      </c>
      <c r="K675" s="100">
        <v>1</v>
      </c>
    </row>
    <row r="676" spans="1:11" ht="63" x14ac:dyDescent="0.25">
      <c r="A676" s="244"/>
      <c r="B676" s="244"/>
      <c r="C676" s="244"/>
      <c r="D676" s="95" t="s">
        <v>676</v>
      </c>
      <c r="E676" s="95" t="s">
        <v>24</v>
      </c>
      <c r="F676" s="95" t="s">
        <v>21</v>
      </c>
      <c r="G676" s="145">
        <v>3350.5</v>
      </c>
      <c r="H676" s="145">
        <v>5350.5</v>
      </c>
      <c r="I676" s="136">
        <v>3952</v>
      </c>
      <c r="J676" s="145">
        <v>3350.5</v>
      </c>
      <c r="K676" s="136">
        <v>3966.2</v>
      </c>
    </row>
    <row r="677" spans="1:11" ht="30" customHeight="1" x14ac:dyDescent="0.25">
      <c r="A677" s="376" t="s">
        <v>727</v>
      </c>
      <c r="B677" s="377"/>
      <c r="C677" s="377"/>
      <c r="D677" s="378"/>
      <c r="E677" s="382" t="s">
        <v>7</v>
      </c>
      <c r="F677" s="382" t="s">
        <v>6</v>
      </c>
      <c r="G677" s="383">
        <v>22231.32</v>
      </c>
      <c r="H677" s="383">
        <v>33164.119999999995</v>
      </c>
      <c r="I677" s="383">
        <v>24938.76</v>
      </c>
      <c r="J677" s="383">
        <v>19809.5</v>
      </c>
      <c r="K677" s="384">
        <v>24111.300000000003</v>
      </c>
    </row>
    <row r="678" spans="1:11" ht="34.5" customHeight="1" x14ac:dyDescent="0.25">
      <c r="A678" s="376" t="s">
        <v>728</v>
      </c>
      <c r="B678" s="377"/>
      <c r="C678" s="377"/>
      <c r="D678" s="378"/>
      <c r="E678" s="385"/>
      <c r="F678" s="385"/>
      <c r="G678" s="386">
        <v>694622.25</v>
      </c>
      <c r="H678" s="387">
        <v>1151506.8199999998</v>
      </c>
      <c r="I678" s="387">
        <v>317606.76</v>
      </c>
      <c r="J678" s="387">
        <v>247243.5</v>
      </c>
      <c r="K678" s="384">
        <v>312524.3</v>
      </c>
    </row>
    <row r="679" spans="1:11" x14ac:dyDescent="0.25">
      <c r="A679" s="275" t="s">
        <v>1824</v>
      </c>
      <c r="B679" s="276"/>
      <c r="C679" s="276"/>
      <c r="D679" s="276"/>
      <c r="E679" s="276"/>
      <c r="F679" s="276"/>
      <c r="G679" s="276"/>
      <c r="H679" s="276"/>
      <c r="I679" s="276"/>
      <c r="J679" s="276"/>
      <c r="K679" s="277"/>
    </row>
    <row r="680" spans="1:11" ht="78.75" customHeight="1" x14ac:dyDescent="0.25">
      <c r="A680" s="272" t="s">
        <v>1331</v>
      </c>
      <c r="B680" s="272" t="s">
        <v>809</v>
      </c>
      <c r="C680" s="286" t="s">
        <v>810</v>
      </c>
      <c r="D680" s="169" t="s">
        <v>811</v>
      </c>
      <c r="E680" s="170" t="s">
        <v>1302</v>
      </c>
      <c r="F680" s="47" t="s">
        <v>20</v>
      </c>
      <c r="G680" s="82">
        <v>2464</v>
      </c>
      <c r="H680" s="82">
        <v>2736</v>
      </c>
      <c r="I680" s="82">
        <f>60+2676</f>
        <v>2736</v>
      </c>
      <c r="J680" s="82">
        <f>60+2676</f>
        <v>2736</v>
      </c>
      <c r="K680" s="82">
        <f>60+2676</f>
        <v>2736</v>
      </c>
    </row>
    <row r="681" spans="1:11" ht="47.25" customHeight="1" x14ac:dyDescent="0.25">
      <c r="A681" s="252"/>
      <c r="B681" s="252"/>
      <c r="C681" s="288"/>
      <c r="D681" s="58" t="s">
        <v>1279</v>
      </c>
      <c r="E681" s="316" t="s">
        <v>24</v>
      </c>
      <c r="F681" s="316" t="s">
        <v>25</v>
      </c>
      <c r="G681" s="175">
        <v>316740</v>
      </c>
      <c r="H681" s="175">
        <v>288691.40000000002</v>
      </c>
      <c r="I681" s="175">
        <v>339228</v>
      </c>
      <c r="J681" s="175">
        <v>260627.6</v>
      </c>
      <c r="K681" s="175">
        <v>324872.5</v>
      </c>
    </row>
    <row r="682" spans="1:11" ht="21.75" customHeight="1" x14ac:dyDescent="0.25">
      <c r="A682" s="252"/>
      <c r="B682" s="252"/>
      <c r="C682" s="288"/>
      <c r="D682" s="58" t="s">
        <v>1280</v>
      </c>
      <c r="E682" s="360"/>
      <c r="F682" s="360"/>
      <c r="G682" s="175">
        <f>474572.3</f>
        <v>474572.3</v>
      </c>
      <c r="H682" s="175">
        <v>420204.58</v>
      </c>
      <c r="I682" s="175">
        <f>502370.8-16493.11</f>
        <v>485877.69</v>
      </c>
      <c r="J682" s="175">
        <f>385321.2-12698.04</f>
        <v>372623.16000000003</v>
      </c>
      <c r="K682" s="175">
        <f>481362.4-15821.76</f>
        <v>465540.64</v>
      </c>
    </row>
    <row r="683" spans="1:11" ht="21.75" customHeight="1" x14ac:dyDescent="0.25">
      <c r="A683" s="252"/>
      <c r="B683" s="252"/>
      <c r="C683" s="288"/>
      <c r="D683" s="58" t="s">
        <v>1281</v>
      </c>
      <c r="E683" s="360"/>
      <c r="F683" s="360"/>
      <c r="G683" s="175">
        <v>129106.3</v>
      </c>
      <c r="H683" s="175" t="s">
        <v>363</v>
      </c>
      <c r="I683" s="175" t="s">
        <v>363</v>
      </c>
      <c r="J683" s="175" t="s">
        <v>363</v>
      </c>
      <c r="K683" s="175" t="s">
        <v>363</v>
      </c>
    </row>
    <row r="684" spans="1:11" ht="21.75" customHeight="1" x14ac:dyDescent="0.25">
      <c r="A684" s="252"/>
      <c r="B684" s="252"/>
      <c r="C684" s="288"/>
      <c r="D684" s="58" t="s">
        <v>1282</v>
      </c>
      <c r="E684" s="360"/>
      <c r="F684" s="360"/>
      <c r="G684" s="175">
        <v>127285.4</v>
      </c>
      <c r="H684" s="175">
        <f>131530.7-14542.2-6219.9</f>
        <v>110768.60000000002</v>
      </c>
      <c r="I684" s="175">
        <f>136079.33-15196.7</f>
        <v>120882.62999999999</v>
      </c>
      <c r="J684" s="175">
        <f>104767.47-11111.81</f>
        <v>93655.66</v>
      </c>
      <c r="K684" s="175">
        <f>130540.3-13845.27</f>
        <v>116695.03</v>
      </c>
    </row>
    <row r="685" spans="1:11" ht="21.75" customHeight="1" x14ac:dyDescent="0.25">
      <c r="A685" s="252"/>
      <c r="B685" s="252"/>
      <c r="C685" s="288"/>
      <c r="D685" s="58" t="s">
        <v>1283</v>
      </c>
      <c r="E685" s="360"/>
      <c r="F685" s="360"/>
      <c r="G685" s="175">
        <v>97799.7</v>
      </c>
      <c r="H685" s="175">
        <v>28348.1</v>
      </c>
      <c r="I685" s="175">
        <v>29627.38</v>
      </c>
      <c r="J685" s="175">
        <v>21663.5</v>
      </c>
      <c r="K685" s="175">
        <v>26992.77</v>
      </c>
    </row>
    <row r="686" spans="1:11" ht="21.75" customHeight="1" x14ac:dyDescent="0.25">
      <c r="A686" s="252"/>
      <c r="B686" s="252"/>
      <c r="C686" s="288"/>
      <c r="D686" s="58" t="s">
        <v>1284</v>
      </c>
      <c r="E686" s="360"/>
      <c r="F686" s="360"/>
      <c r="G686" s="175">
        <v>88470.399999999994</v>
      </c>
      <c r="H686" s="175">
        <f>92633.62-10513.35-10513.35</f>
        <v>71606.919999999984</v>
      </c>
      <c r="I686" s="175">
        <v>99127.43</v>
      </c>
      <c r="J686" s="175">
        <v>76199.02</v>
      </c>
      <c r="K686" s="175">
        <f>94944.2+57.93</f>
        <v>95002.12999999999</v>
      </c>
    </row>
    <row r="687" spans="1:11" s="3" customFormat="1" ht="21.75" customHeight="1" x14ac:dyDescent="0.25">
      <c r="A687" s="252"/>
      <c r="B687" s="252"/>
      <c r="C687" s="288"/>
      <c r="D687" s="58" t="s">
        <v>1285</v>
      </c>
      <c r="E687" s="360"/>
      <c r="F687" s="360"/>
      <c r="G687" s="175" t="s">
        <v>363</v>
      </c>
      <c r="H687" s="175" t="s">
        <v>363</v>
      </c>
      <c r="I687" s="175" t="s">
        <v>363</v>
      </c>
      <c r="J687" s="175">
        <v>14800</v>
      </c>
      <c r="K687" s="175">
        <v>17300</v>
      </c>
    </row>
    <row r="688" spans="1:11" s="3" customFormat="1" ht="21.75" customHeight="1" x14ac:dyDescent="0.25">
      <c r="A688" s="252"/>
      <c r="B688" s="252"/>
      <c r="C688" s="288"/>
      <c r="D688" s="58" t="s">
        <v>1286</v>
      </c>
      <c r="E688" s="360"/>
      <c r="F688" s="360"/>
      <c r="G688" s="175" t="s">
        <v>363</v>
      </c>
      <c r="H688" s="175" t="s">
        <v>363</v>
      </c>
      <c r="I688" s="175" t="s">
        <v>363</v>
      </c>
      <c r="J688" s="175">
        <v>600</v>
      </c>
      <c r="K688" s="175">
        <v>600</v>
      </c>
    </row>
    <row r="689" spans="1:11" s="3" customFormat="1" ht="21.75" customHeight="1" x14ac:dyDescent="0.25">
      <c r="A689" s="252"/>
      <c r="B689" s="252"/>
      <c r="C689" s="288"/>
      <c r="D689" s="58" t="s">
        <v>1287</v>
      </c>
      <c r="E689" s="360"/>
      <c r="F689" s="360"/>
      <c r="G689" s="175" t="s">
        <v>363</v>
      </c>
      <c r="H689" s="175" t="s">
        <v>363</v>
      </c>
      <c r="I689" s="175">
        <v>1000</v>
      </c>
      <c r="J689" s="175">
        <v>850</v>
      </c>
      <c r="K689" s="175">
        <v>850</v>
      </c>
    </row>
    <row r="690" spans="1:11" ht="21.75" customHeight="1" x14ac:dyDescent="0.25">
      <c r="A690" s="252"/>
      <c r="B690" s="252"/>
      <c r="C690" s="288"/>
      <c r="D690" s="58" t="s">
        <v>1288</v>
      </c>
      <c r="E690" s="360"/>
      <c r="F690" s="360"/>
      <c r="G690" s="175" t="s">
        <v>363</v>
      </c>
      <c r="H690" s="175" t="s">
        <v>363</v>
      </c>
      <c r="I690" s="175" t="s">
        <v>363</v>
      </c>
      <c r="J690" s="175">
        <v>24467.5</v>
      </c>
      <c r="K690" s="175">
        <v>14446.2</v>
      </c>
    </row>
    <row r="691" spans="1:11" ht="78.75" customHeight="1" x14ac:dyDescent="0.25">
      <c r="A691" s="272" t="s">
        <v>1332</v>
      </c>
      <c r="B691" s="252"/>
      <c r="C691" s="272" t="s">
        <v>812</v>
      </c>
      <c r="D691" s="62" t="s">
        <v>813</v>
      </c>
      <c r="E691" s="171" t="s">
        <v>1303</v>
      </c>
      <c r="F691" s="85" t="s">
        <v>20</v>
      </c>
      <c r="G691" s="82">
        <v>2106</v>
      </c>
      <c r="H691" s="82">
        <v>2028</v>
      </c>
      <c r="I691" s="82">
        <f>165+1863</f>
        <v>2028</v>
      </c>
      <c r="J691" s="82">
        <f>I691</f>
        <v>2028</v>
      </c>
      <c r="K691" s="82">
        <f>J691</f>
        <v>2028</v>
      </c>
    </row>
    <row r="692" spans="1:11" ht="47.25" customHeight="1" x14ac:dyDescent="0.25">
      <c r="A692" s="252"/>
      <c r="B692" s="252"/>
      <c r="C692" s="252"/>
      <c r="D692" s="60" t="s">
        <v>1289</v>
      </c>
      <c r="E692" s="272" t="s">
        <v>24</v>
      </c>
      <c r="F692" s="272" t="s">
        <v>25</v>
      </c>
      <c r="G692" s="63">
        <v>1019147.7</v>
      </c>
      <c r="H692" s="63">
        <f>1066189.38-75855.6</f>
        <v>990333.77999999991</v>
      </c>
      <c r="I692" s="63">
        <v>1001076.77</v>
      </c>
      <c r="J692" s="63">
        <f>1030.28+732033.43</f>
        <v>733063.71000000008</v>
      </c>
      <c r="K692" s="63">
        <v>929001.06</v>
      </c>
    </row>
    <row r="693" spans="1:11" s="3" customFormat="1" ht="15.75" customHeight="1" x14ac:dyDescent="0.25">
      <c r="A693" s="252"/>
      <c r="B693" s="252"/>
      <c r="C693" s="252"/>
      <c r="D693" s="58" t="s">
        <v>1281</v>
      </c>
      <c r="E693" s="252"/>
      <c r="F693" s="252"/>
      <c r="G693" s="63" t="s">
        <v>363</v>
      </c>
      <c r="H693" s="63">
        <f>130086.1-11734.3</f>
        <v>118351.8</v>
      </c>
      <c r="I693" s="63">
        <v>140092.5</v>
      </c>
      <c r="J693" s="63">
        <v>111784.8</v>
      </c>
      <c r="K693" s="63">
        <v>114959.7</v>
      </c>
    </row>
    <row r="694" spans="1:11" s="3" customFormat="1" ht="15" customHeight="1" x14ac:dyDescent="0.25">
      <c r="A694" s="252"/>
      <c r="B694" s="252"/>
      <c r="C694" s="252"/>
      <c r="D694" s="58" t="s">
        <v>1290</v>
      </c>
      <c r="E694" s="252"/>
      <c r="F694" s="252"/>
      <c r="G694" s="63">
        <v>668.7</v>
      </c>
      <c r="H694" s="63" t="s">
        <v>363</v>
      </c>
      <c r="I694" s="63" t="s">
        <v>363</v>
      </c>
      <c r="J694" s="63" t="s">
        <v>363</v>
      </c>
      <c r="K694" s="63" t="s">
        <v>363</v>
      </c>
    </row>
    <row r="695" spans="1:11" x14ac:dyDescent="0.25">
      <c r="A695" s="253"/>
      <c r="B695" s="252"/>
      <c r="C695" s="253"/>
      <c r="D695" s="60" t="s">
        <v>1291</v>
      </c>
      <c r="E695" s="253"/>
      <c r="F695" s="253"/>
      <c r="G695" s="63">
        <v>22394.400000000001</v>
      </c>
      <c r="H695" s="63">
        <v>22341.599999999999</v>
      </c>
      <c r="I695" s="63">
        <v>23720.1</v>
      </c>
      <c r="J695" s="63">
        <v>18240.5</v>
      </c>
      <c r="K695" s="63">
        <v>22736.799999999999</v>
      </c>
    </row>
    <row r="696" spans="1:11" ht="90.75" customHeight="1" x14ac:dyDescent="0.25">
      <c r="A696" s="272" t="s">
        <v>1333</v>
      </c>
      <c r="B696" s="252"/>
      <c r="C696" s="286" t="s">
        <v>1308</v>
      </c>
      <c r="D696" s="172" t="s">
        <v>814</v>
      </c>
      <c r="E696" s="173" t="s">
        <v>1307</v>
      </c>
      <c r="F696" s="85" t="s">
        <v>20</v>
      </c>
      <c r="G696" s="82">
        <v>5847</v>
      </c>
      <c r="H696" s="82">
        <v>5677</v>
      </c>
      <c r="I696" s="82">
        <v>5677</v>
      </c>
      <c r="J696" s="82">
        <v>5677</v>
      </c>
      <c r="K696" s="82">
        <v>5677</v>
      </c>
    </row>
    <row r="697" spans="1:11" ht="60" customHeight="1" x14ac:dyDescent="0.25">
      <c r="A697" s="252"/>
      <c r="B697" s="252"/>
      <c r="C697" s="288"/>
      <c r="D697" s="58" t="s">
        <v>1292</v>
      </c>
      <c r="E697" s="272" t="s">
        <v>24</v>
      </c>
      <c r="F697" s="272" t="s">
        <v>25</v>
      </c>
      <c r="G697" s="63">
        <v>578525.19999999995</v>
      </c>
      <c r="H697" s="174">
        <v>508561.9</v>
      </c>
      <c r="I697" s="174">
        <v>544213.97</v>
      </c>
      <c r="J697" s="174">
        <v>418990.53</v>
      </c>
      <c r="K697" s="174">
        <f>522061.9+277.9</f>
        <v>522339.80000000005</v>
      </c>
    </row>
    <row r="698" spans="1:11" ht="62.25" customHeight="1" x14ac:dyDescent="0.25">
      <c r="A698" s="252"/>
      <c r="B698" s="252"/>
      <c r="C698" s="288"/>
      <c r="D698" s="60" t="s">
        <v>1284</v>
      </c>
      <c r="E698" s="252"/>
      <c r="F698" s="252"/>
      <c r="G698" s="63">
        <v>56205.599999999999</v>
      </c>
      <c r="H698" s="63">
        <v>48516.28</v>
      </c>
      <c r="I698" s="63">
        <v>51917.37</v>
      </c>
      <c r="J698" s="63">
        <v>39908.879999999997</v>
      </c>
      <c r="K698" s="63">
        <v>49726.47</v>
      </c>
    </row>
    <row r="699" spans="1:11" s="3" customFormat="1" ht="62.25" customHeight="1" x14ac:dyDescent="0.25">
      <c r="A699" s="252"/>
      <c r="B699" s="252"/>
      <c r="C699" s="288"/>
      <c r="D699" s="60" t="s">
        <v>1281</v>
      </c>
      <c r="E699" s="252"/>
      <c r="F699" s="252"/>
      <c r="G699" s="63" t="s">
        <v>363</v>
      </c>
      <c r="H699" s="63">
        <v>322.5</v>
      </c>
      <c r="I699" s="63">
        <v>430</v>
      </c>
      <c r="J699" s="63">
        <v>339.7</v>
      </c>
      <c r="K699" s="63">
        <v>349.7</v>
      </c>
    </row>
    <row r="700" spans="1:11" ht="75.75" customHeight="1" x14ac:dyDescent="0.25">
      <c r="A700" s="253"/>
      <c r="B700" s="252"/>
      <c r="C700" s="287"/>
      <c r="D700" s="60" t="s">
        <v>1283</v>
      </c>
      <c r="E700" s="253"/>
      <c r="F700" s="253"/>
      <c r="G700" s="63">
        <v>23466.5</v>
      </c>
      <c r="H700" s="63">
        <v>100466.4</v>
      </c>
      <c r="I700" s="63">
        <v>104987.4</v>
      </c>
      <c r="J700" s="63">
        <v>76766.8</v>
      </c>
      <c r="K700" s="63">
        <v>95651.4</v>
      </c>
    </row>
    <row r="701" spans="1:11" ht="240.75" customHeight="1" x14ac:dyDescent="0.25">
      <c r="A701" s="272" t="s">
        <v>1334</v>
      </c>
      <c r="B701" s="252"/>
      <c r="C701" s="286" t="s">
        <v>1306</v>
      </c>
      <c r="D701" s="172" t="s">
        <v>815</v>
      </c>
      <c r="E701" s="173" t="s">
        <v>1298</v>
      </c>
      <c r="F701" s="85" t="s">
        <v>20</v>
      </c>
      <c r="G701" s="82">
        <v>31596</v>
      </c>
      <c r="H701" s="82">
        <v>31500</v>
      </c>
      <c r="I701" s="82">
        <v>24900</v>
      </c>
      <c r="J701" s="82">
        <v>24900</v>
      </c>
      <c r="K701" s="82">
        <v>24900</v>
      </c>
    </row>
    <row r="702" spans="1:11" ht="108.75" customHeight="1" x14ac:dyDescent="0.25">
      <c r="A702" s="253"/>
      <c r="B702" s="252"/>
      <c r="C702" s="287"/>
      <c r="D702" s="85" t="s">
        <v>1293</v>
      </c>
      <c r="E702" s="60" t="s">
        <v>24</v>
      </c>
      <c r="F702" s="60" t="s">
        <v>25</v>
      </c>
      <c r="G702" s="63">
        <v>11284</v>
      </c>
      <c r="H702" s="63">
        <v>10923.22</v>
      </c>
      <c r="I702" s="63">
        <v>8892.6</v>
      </c>
      <c r="J702" s="63">
        <f>I702*0.7312</f>
        <v>6502.2691199999999</v>
      </c>
      <c r="K702" s="63">
        <f>J702*1.24599</f>
        <v>8101.7623008287992</v>
      </c>
    </row>
    <row r="703" spans="1:11" ht="84.75" customHeight="1" x14ac:dyDescent="0.25">
      <c r="A703" s="272" t="s">
        <v>1335</v>
      </c>
      <c r="B703" s="252"/>
      <c r="C703" s="286" t="s">
        <v>1305</v>
      </c>
      <c r="D703" s="132" t="s">
        <v>816</v>
      </c>
      <c r="E703" s="173" t="s">
        <v>1304</v>
      </c>
      <c r="F703" s="85" t="s">
        <v>20</v>
      </c>
      <c r="G703" s="82">
        <v>5663</v>
      </c>
      <c r="H703" s="82">
        <v>5934</v>
      </c>
      <c r="I703" s="82">
        <f>240+5694</f>
        <v>5934</v>
      </c>
      <c r="J703" s="82">
        <f>240+5694</f>
        <v>5934</v>
      </c>
      <c r="K703" s="82">
        <f>5694+240</f>
        <v>5934</v>
      </c>
    </row>
    <row r="704" spans="1:11" ht="63.75" customHeight="1" x14ac:dyDescent="0.25">
      <c r="A704" s="252"/>
      <c r="B704" s="252"/>
      <c r="C704" s="288"/>
      <c r="D704" s="60" t="s">
        <v>1293</v>
      </c>
      <c r="E704" s="272" t="s">
        <v>24</v>
      </c>
      <c r="F704" s="272" t="s">
        <v>25</v>
      </c>
      <c r="G704" s="63">
        <v>69740.100000000006</v>
      </c>
      <c r="H704" s="63">
        <v>14542.2</v>
      </c>
      <c r="I704" s="63">
        <v>15196.7</v>
      </c>
      <c r="J704" s="63">
        <v>11111.81</v>
      </c>
      <c r="K704" s="63">
        <v>13845.27</v>
      </c>
    </row>
    <row r="705" spans="1:12" ht="64.5" customHeight="1" x14ac:dyDescent="0.25">
      <c r="A705" s="252"/>
      <c r="B705" s="252"/>
      <c r="C705" s="288"/>
      <c r="D705" s="60" t="s">
        <v>1294</v>
      </c>
      <c r="E705" s="252"/>
      <c r="F705" s="252"/>
      <c r="G705" s="63" t="s">
        <v>363</v>
      </c>
      <c r="H705" s="63">
        <f>34120.3-6219.9</f>
        <v>27900.400000000001</v>
      </c>
      <c r="I705" s="63">
        <v>34120.300000000003</v>
      </c>
      <c r="J705" s="63">
        <v>26269.200000000001</v>
      </c>
      <c r="K705" s="63">
        <v>32731.4</v>
      </c>
    </row>
    <row r="706" spans="1:12" ht="64.5" customHeight="1" x14ac:dyDescent="0.25">
      <c r="A706" s="252"/>
      <c r="B706" s="252"/>
      <c r="C706" s="288"/>
      <c r="D706" s="60" t="s">
        <v>1283</v>
      </c>
      <c r="E706" s="252"/>
      <c r="F706" s="252"/>
      <c r="G706" s="63">
        <v>183809.4</v>
      </c>
      <c r="H706" s="63">
        <f>172533.6-17004.1</f>
        <v>155529.5</v>
      </c>
      <c r="I706" s="63">
        <v>180332.42</v>
      </c>
      <c r="J706" s="63">
        <v>143669.20000000001</v>
      </c>
      <c r="K706" s="63">
        <v>179132.83</v>
      </c>
    </row>
    <row r="707" spans="1:12" ht="78.75" customHeight="1" x14ac:dyDescent="0.25">
      <c r="A707" s="253"/>
      <c r="B707" s="252"/>
      <c r="C707" s="287"/>
      <c r="D707" s="60" t="s">
        <v>1281</v>
      </c>
      <c r="E707" s="253"/>
      <c r="F707" s="253"/>
      <c r="G707" s="63">
        <v>5115.5</v>
      </c>
      <c r="H707" s="63">
        <v>5323.3</v>
      </c>
      <c r="I707" s="63">
        <v>5749.2</v>
      </c>
      <c r="J707" s="63">
        <v>4541.8999999999996</v>
      </c>
      <c r="K707" s="63">
        <v>4541.8999999999996</v>
      </c>
    </row>
    <row r="708" spans="1:12" ht="78.75" customHeight="1" x14ac:dyDescent="0.25">
      <c r="A708" s="272" t="s">
        <v>1336</v>
      </c>
      <c r="B708" s="252"/>
      <c r="C708" s="286" t="s">
        <v>817</v>
      </c>
      <c r="D708" s="169" t="s">
        <v>818</v>
      </c>
      <c r="E708" s="85" t="s">
        <v>1309</v>
      </c>
      <c r="F708" s="85" t="s">
        <v>819</v>
      </c>
      <c r="G708" s="82">
        <v>545</v>
      </c>
      <c r="H708" s="82">
        <v>480</v>
      </c>
      <c r="I708" s="82">
        <v>480</v>
      </c>
      <c r="J708" s="82">
        <v>480</v>
      </c>
      <c r="K708" s="82">
        <v>480</v>
      </c>
    </row>
    <row r="709" spans="1:12" ht="63" x14ac:dyDescent="0.25">
      <c r="A709" s="253"/>
      <c r="B709" s="252"/>
      <c r="C709" s="287"/>
      <c r="D709" s="60" t="s">
        <v>1289</v>
      </c>
      <c r="E709" s="60" t="s">
        <v>24</v>
      </c>
      <c r="F709" s="60" t="s">
        <v>25</v>
      </c>
      <c r="G709" s="63">
        <v>34421.4</v>
      </c>
      <c r="H709" s="63">
        <f>35112.6-10502</f>
        <v>24610.6</v>
      </c>
      <c r="I709" s="63">
        <v>30316.1</v>
      </c>
      <c r="J709" s="63">
        <f>I709*0.7312</f>
        <v>22167.132319999997</v>
      </c>
      <c r="K709" s="63">
        <f>J709*1.24599</f>
        <v>27620.025199396794</v>
      </c>
    </row>
    <row r="710" spans="1:12" ht="78.75" x14ac:dyDescent="0.25">
      <c r="A710" s="272" t="s">
        <v>1337</v>
      </c>
      <c r="B710" s="252"/>
      <c r="C710" s="286" t="s">
        <v>820</v>
      </c>
      <c r="D710" s="169" t="s">
        <v>821</v>
      </c>
      <c r="E710" s="173" t="s">
        <v>1298</v>
      </c>
      <c r="F710" s="85" t="s">
        <v>20</v>
      </c>
      <c r="G710" s="82">
        <v>101</v>
      </c>
      <c r="H710" s="82">
        <v>100</v>
      </c>
      <c r="I710" s="82">
        <v>100</v>
      </c>
      <c r="J710" s="82">
        <v>100</v>
      </c>
      <c r="K710" s="82">
        <v>100</v>
      </c>
    </row>
    <row r="711" spans="1:12" ht="63" x14ac:dyDescent="0.25">
      <c r="A711" s="253"/>
      <c r="B711" s="252"/>
      <c r="C711" s="287"/>
      <c r="D711" s="60" t="s">
        <v>1299</v>
      </c>
      <c r="E711" s="60" t="s">
        <v>24</v>
      </c>
      <c r="F711" s="60" t="s">
        <v>25</v>
      </c>
      <c r="G711" s="63">
        <v>7573.7</v>
      </c>
      <c r="H711" s="63">
        <v>7527.9</v>
      </c>
      <c r="I711" s="63">
        <v>7527.9</v>
      </c>
      <c r="J711" s="63">
        <v>5795.7</v>
      </c>
      <c r="K711" s="63">
        <v>7221.5</v>
      </c>
    </row>
    <row r="712" spans="1:12" ht="78.75" x14ac:dyDescent="0.25">
      <c r="A712" s="272" t="s">
        <v>1338</v>
      </c>
      <c r="B712" s="252"/>
      <c r="C712" s="286" t="s">
        <v>805</v>
      </c>
      <c r="D712" s="85" t="s">
        <v>822</v>
      </c>
      <c r="E712" s="85" t="s">
        <v>1310</v>
      </c>
      <c r="F712" s="85" t="s">
        <v>23</v>
      </c>
      <c r="G712" s="82">
        <v>26</v>
      </c>
      <c r="H712" s="82">
        <v>26</v>
      </c>
      <c r="I712" s="82">
        <v>26</v>
      </c>
      <c r="J712" s="82">
        <v>26</v>
      </c>
      <c r="K712" s="82">
        <v>26</v>
      </c>
    </row>
    <row r="713" spans="1:12" ht="63" x14ac:dyDescent="0.25">
      <c r="A713" s="253"/>
      <c r="B713" s="252"/>
      <c r="C713" s="287"/>
      <c r="D713" s="60" t="s">
        <v>1300</v>
      </c>
      <c r="E713" s="60" t="s">
        <v>24</v>
      </c>
      <c r="F713" s="60" t="s">
        <v>25</v>
      </c>
      <c r="G713" s="63">
        <v>8162.8</v>
      </c>
      <c r="H713" s="63">
        <v>8973.5</v>
      </c>
      <c r="I713" s="63">
        <v>9377.2999999999993</v>
      </c>
      <c r="J713" s="63">
        <v>6856.7</v>
      </c>
      <c r="K713" s="63">
        <v>8543.4</v>
      </c>
    </row>
    <row r="714" spans="1:12" ht="94.5" x14ac:dyDescent="0.25">
      <c r="A714" s="272" t="s">
        <v>1339</v>
      </c>
      <c r="B714" s="252"/>
      <c r="C714" s="286" t="s">
        <v>823</v>
      </c>
      <c r="D714" s="85" t="s">
        <v>824</v>
      </c>
      <c r="E714" s="85" t="s">
        <v>1311</v>
      </c>
      <c r="F714" s="85" t="s">
        <v>23</v>
      </c>
      <c r="G714" s="100">
        <v>9600</v>
      </c>
      <c r="H714" s="82">
        <v>10100</v>
      </c>
      <c r="I714" s="82">
        <v>10100</v>
      </c>
      <c r="J714" s="82">
        <v>10100</v>
      </c>
      <c r="K714" s="82">
        <v>10100</v>
      </c>
    </row>
    <row r="715" spans="1:12" s="3" customFormat="1" ht="63" x14ac:dyDescent="0.25">
      <c r="A715" s="253"/>
      <c r="B715" s="252"/>
      <c r="C715" s="287"/>
      <c r="D715" s="60" t="s">
        <v>1300</v>
      </c>
      <c r="E715" s="60" t="s">
        <v>24</v>
      </c>
      <c r="F715" s="60" t="s">
        <v>25</v>
      </c>
      <c r="G715" s="63">
        <v>5441.9</v>
      </c>
      <c r="H715" s="63">
        <v>5568.7</v>
      </c>
      <c r="I715" s="63">
        <v>5819.4</v>
      </c>
      <c r="J715" s="63">
        <v>4255.1099999999997</v>
      </c>
      <c r="K715" s="63">
        <v>5301.87</v>
      </c>
    </row>
    <row r="716" spans="1:12" s="3" customFormat="1" ht="78.75" x14ac:dyDescent="0.25">
      <c r="A716" s="272" t="s">
        <v>1340</v>
      </c>
      <c r="B716" s="252"/>
      <c r="C716" s="286" t="s">
        <v>140</v>
      </c>
      <c r="D716" s="60" t="s">
        <v>1312</v>
      </c>
      <c r="E716" s="85" t="s">
        <v>986</v>
      </c>
      <c r="F716" s="85" t="s">
        <v>987</v>
      </c>
      <c r="G716" s="84">
        <v>55160</v>
      </c>
      <c r="H716" s="84">
        <v>43472</v>
      </c>
      <c r="I716" s="84">
        <v>43472</v>
      </c>
      <c r="J716" s="84">
        <v>43472</v>
      </c>
      <c r="K716" s="84">
        <v>43472</v>
      </c>
    </row>
    <row r="717" spans="1:12" s="3" customFormat="1" ht="64.5" customHeight="1" x14ac:dyDescent="0.25">
      <c r="A717" s="253"/>
      <c r="B717" s="252"/>
      <c r="C717" s="288"/>
      <c r="D717" s="60" t="s">
        <v>1301</v>
      </c>
      <c r="E717" s="60" t="s">
        <v>24</v>
      </c>
      <c r="F717" s="60" t="s">
        <v>25</v>
      </c>
      <c r="G717" s="63">
        <v>16084.3</v>
      </c>
      <c r="H717" s="63">
        <v>15414.12</v>
      </c>
      <c r="I717" s="63">
        <v>16493.11</v>
      </c>
      <c r="J717" s="63">
        <v>12698.04</v>
      </c>
      <c r="K717" s="63">
        <v>15821.76</v>
      </c>
    </row>
    <row r="718" spans="1:12" s="3" customFormat="1" ht="78.75" x14ac:dyDescent="0.25">
      <c r="A718" s="252" t="s">
        <v>1341</v>
      </c>
      <c r="B718" s="252"/>
      <c r="C718" s="289" t="s">
        <v>985</v>
      </c>
      <c r="D718" s="58" t="s">
        <v>988</v>
      </c>
      <c r="E718" s="48" t="s">
        <v>66</v>
      </c>
      <c r="F718" s="48" t="s">
        <v>191</v>
      </c>
      <c r="G718" s="67" t="s">
        <v>363</v>
      </c>
      <c r="H718" s="67" t="s">
        <v>363</v>
      </c>
      <c r="I718" s="66">
        <v>3600</v>
      </c>
      <c r="J718" s="66">
        <v>3600</v>
      </c>
      <c r="K718" s="66">
        <v>3600</v>
      </c>
      <c r="L718" s="28"/>
    </row>
    <row r="719" spans="1:12" ht="66.75" customHeight="1" x14ac:dyDescent="0.25">
      <c r="A719" s="253"/>
      <c r="B719" s="253"/>
      <c r="C719" s="289"/>
      <c r="D719" s="60" t="s">
        <v>1289</v>
      </c>
      <c r="E719" s="60" t="s">
        <v>24</v>
      </c>
      <c r="F719" s="60" t="s">
        <v>25</v>
      </c>
      <c r="G719" s="67" t="s">
        <v>363</v>
      </c>
      <c r="H719" s="67" t="s">
        <v>363</v>
      </c>
      <c r="I719" s="63">
        <v>8898.73</v>
      </c>
      <c r="J719" s="63">
        <v>5476.48</v>
      </c>
      <c r="K719" s="63">
        <v>8107.68</v>
      </c>
      <c r="L719" s="28"/>
    </row>
    <row r="720" spans="1:12" ht="26.25" customHeight="1" x14ac:dyDescent="0.25">
      <c r="A720" s="336" t="s">
        <v>825</v>
      </c>
      <c r="B720" s="337"/>
      <c r="C720" s="337"/>
      <c r="D720" s="338"/>
      <c r="E720" s="362" t="s">
        <v>7</v>
      </c>
      <c r="F720" s="362" t="s">
        <v>6</v>
      </c>
      <c r="G720" s="89">
        <v>3276015.2999999993</v>
      </c>
      <c r="H720" s="89">
        <v>2984827.3000000003</v>
      </c>
      <c r="I720" s="89">
        <v>3264904.9999999995</v>
      </c>
      <c r="J720" s="89">
        <v>2513924.9014400006</v>
      </c>
      <c r="K720" s="89">
        <v>3108033.597500226</v>
      </c>
      <c r="L720" s="18">
        <f t="shared" ref="L720" si="2">+L681+L682+L683+L684+L685+L686+L687+L688+L689+L690+L692+L693+L694+L695+L697+L698+L699+L700+L702+L704+L705+L706+L707+L709+L711+L713+L715+L717+L719</f>
        <v>0</v>
      </c>
    </row>
    <row r="721" spans="1:12" ht="42.75" customHeight="1" x14ac:dyDescent="0.25">
      <c r="A721" s="336" t="s">
        <v>826</v>
      </c>
      <c r="B721" s="337"/>
      <c r="C721" s="337"/>
      <c r="D721" s="338"/>
      <c r="E721" s="363"/>
      <c r="F721" s="363"/>
      <c r="G721" s="89">
        <v>3276015.2999999993</v>
      </c>
      <c r="H721" s="89">
        <v>2984827.3000000003</v>
      </c>
      <c r="I721" s="89">
        <v>3264904.9999999995</v>
      </c>
      <c r="J721" s="89">
        <v>2513924.9014400006</v>
      </c>
      <c r="K721" s="89">
        <v>3108033.597500226</v>
      </c>
    </row>
    <row r="722" spans="1:12" x14ac:dyDescent="0.25">
      <c r="A722" s="275" t="s">
        <v>827</v>
      </c>
      <c r="B722" s="276"/>
      <c r="C722" s="276"/>
      <c r="D722" s="276"/>
      <c r="E722" s="276"/>
      <c r="F722" s="276"/>
      <c r="G722" s="276"/>
      <c r="H722" s="276"/>
      <c r="I722" s="276"/>
      <c r="J722" s="276"/>
      <c r="K722" s="296"/>
    </row>
    <row r="723" spans="1:12" ht="42.75" customHeight="1" x14ac:dyDescent="0.25">
      <c r="A723" s="246" t="s">
        <v>899</v>
      </c>
      <c r="B723" s="246" t="s">
        <v>828</v>
      </c>
      <c r="C723" s="243" t="s">
        <v>1825</v>
      </c>
      <c r="D723" s="246" t="s">
        <v>829</v>
      </c>
      <c r="E723" s="181" t="s">
        <v>830</v>
      </c>
      <c r="F723" s="246" t="s">
        <v>831</v>
      </c>
      <c r="G723" s="238">
        <v>76852</v>
      </c>
      <c r="H723" s="122">
        <v>82144</v>
      </c>
      <c r="I723" s="122">
        <v>82144</v>
      </c>
      <c r="J723" s="122">
        <v>82144</v>
      </c>
      <c r="K723" s="122">
        <v>82144</v>
      </c>
      <c r="L723" s="20"/>
    </row>
    <row r="724" spans="1:12" ht="39" customHeight="1" x14ac:dyDescent="0.25">
      <c r="A724" s="247"/>
      <c r="B724" s="247"/>
      <c r="C724" s="245"/>
      <c r="D724" s="248"/>
      <c r="E724" s="181" t="s">
        <v>832</v>
      </c>
      <c r="F724" s="248"/>
      <c r="G724" s="238">
        <v>17895</v>
      </c>
      <c r="H724" s="82">
        <v>18300</v>
      </c>
      <c r="I724" s="82">
        <v>18300</v>
      </c>
      <c r="J724" s="82">
        <v>18300</v>
      </c>
      <c r="K724" s="82">
        <v>18300</v>
      </c>
      <c r="L724" s="20"/>
    </row>
    <row r="725" spans="1:12" ht="47.25" x14ac:dyDescent="0.25">
      <c r="A725" s="247"/>
      <c r="B725" s="247"/>
      <c r="C725" s="245"/>
      <c r="D725" s="181" t="s">
        <v>1060</v>
      </c>
      <c r="E725" s="247" t="s">
        <v>24</v>
      </c>
      <c r="F725" s="247" t="s">
        <v>25</v>
      </c>
      <c r="G725" s="84">
        <v>19967.330000000002</v>
      </c>
      <c r="H725" s="84">
        <v>22082.3</v>
      </c>
      <c r="I725" s="84">
        <v>24085.14</v>
      </c>
      <c r="J725" s="84">
        <v>19962.419999999998</v>
      </c>
      <c r="K725" s="113">
        <v>25008.85</v>
      </c>
      <c r="L725" s="20"/>
    </row>
    <row r="726" spans="1:12" x14ac:dyDescent="0.25">
      <c r="A726" s="247"/>
      <c r="B726" s="247"/>
      <c r="C726" s="245"/>
      <c r="D726" s="181" t="s">
        <v>1061</v>
      </c>
      <c r="E726" s="247"/>
      <c r="F726" s="247"/>
      <c r="G726" s="84">
        <v>2529.5300000000002</v>
      </c>
      <c r="H726" s="84">
        <v>2415.21</v>
      </c>
      <c r="I726" s="84">
        <v>3014.14</v>
      </c>
      <c r="J726" s="84">
        <v>2498.29</v>
      </c>
      <c r="K726" s="84">
        <v>3129.91</v>
      </c>
      <c r="L726" s="20"/>
    </row>
    <row r="727" spans="1:12" s="3" customFormat="1" x14ac:dyDescent="0.25">
      <c r="A727" s="247"/>
      <c r="B727" s="247"/>
      <c r="C727" s="245"/>
      <c r="D727" s="181" t="s">
        <v>833</v>
      </c>
      <c r="E727" s="247"/>
      <c r="F727" s="247"/>
      <c r="G727" s="84">
        <v>124.96</v>
      </c>
      <c r="H727" s="84">
        <v>178.63</v>
      </c>
      <c r="I727" s="84">
        <v>202.09</v>
      </c>
      <c r="J727" s="84">
        <v>167.51</v>
      </c>
      <c r="K727" s="109">
        <v>209.84</v>
      </c>
      <c r="L727" s="20"/>
    </row>
    <row r="728" spans="1:12" x14ac:dyDescent="0.25">
      <c r="A728" s="248"/>
      <c r="B728" s="247"/>
      <c r="C728" s="244"/>
      <c r="D728" s="181" t="s">
        <v>834</v>
      </c>
      <c r="E728" s="248"/>
      <c r="F728" s="248"/>
      <c r="G728" s="84">
        <v>2845.85</v>
      </c>
      <c r="H728" s="84">
        <v>2976.9</v>
      </c>
      <c r="I728" s="84">
        <v>2945.51</v>
      </c>
      <c r="J728" s="84">
        <v>2441.4</v>
      </c>
      <c r="K728" s="109">
        <v>3058.43</v>
      </c>
      <c r="L728" s="20"/>
    </row>
    <row r="729" spans="1:12" ht="27" customHeight="1" x14ac:dyDescent="0.25">
      <c r="A729" s="246" t="s">
        <v>1295</v>
      </c>
      <c r="B729" s="247"/>
      <c r="C729" s="243" t="s">
        <v>1826</v>
      </c>
      <c r="D729" s="246" t="s">
        <v>835</v>
      </c>
      <c r="E729" s="181" t="s">
        <v>830</v>
      </c>
      <c r="F729" s="246" t="s">
        <v>831</v>
      </c>
      <c r="G729" s="238">
        <v>92680</v>
      </c>
      <c r="H729" s="82">
        <v>104574</v>
      </c>
      <c r="I729" s="82">
        <v>104574</v>
      </c>
      <c r="J729" s="82">
        <v>104574</v>
      </c>
      <c r="K729" s="82">
        <v>104574</v>
      </c>
      <c r="L729" s="20"/>
    </row>
    <row r="730" spans="1:12" ht="56.25" customHeight="1" x14ac:dyDescent="0.25">
      <c r="A730" s="247"/>
      <c r="B730" s="247"/>
      <c r="C730" s="245"/>
      <c r="D730" s="248"/>
      <c r="E730" s="181" t="s">
        <v>832</v>
      </c>
      <c r="F730" s="248"/>
      <c r="G730" s="238">
        <v>24727</v>
      </c>
      <c r="H730" s="82">
        <v>18941</v>
      </c>
      <c r="I730" s="82">
        <v>18941</v>
      </c>
      <c r="J730" s="82">
        <v>18941</v>
      </c>
      <c r="K730" s="82">
        <v>18941</v>
      </c>
      <c r="L730" s="20"/>
    </row>
    <row r="731" spans="1:12" ht="47.25" customHeight="1" x14ac:dyDescent="0.25">
      <c r="A731" s="247"/>
      <c r="B731" s="247"/>
      <c r="C731" s="245"/>
      <c r="D731" s="181" t="s">
        <v>908</v>
      </c>
      <c r="E731" s="246" t="s">
        <v>24</v>
      </c>
      <c r="F731" s="246" t="s">
        <v>25</v>
      </c>
      <c r="G731" s="84">
        <v>25115.91</v>
      </c>
      <c r="H731" s="84">
        <v>25774.7</v>
      </c>
      <c r="I731" s="84">
        <v>28112.44</v>
      </c>
      <c r="J731" s="84">
        <v>23300.35</v>
      </c>
      <c r="K731" s="113">
        <v>29190.6</v>
      </c>
      <c r="L731" s="20"/>
    </row>
    <row r="732" spans="1:12" x14ac:dyDescent="0.25">
      <c r="A732" s="247"/>
      <c r="B732" s="247"/>
      <c r="C732" s="245"/>
      <c r="D732" s="181" t="s">
        <v>836</v>
      </c>
      <c r="E732" s="247"/>
      <c r="F732" s="247"/>
      <c r="G732" s="84">
        <v>2628.82</v>
      </c>
      <c r="H732" s="84">
        <v>2381.66</v>
      </c>
      <c r="I732" s="84">
        <v>2972.27</v>
      </c>
      <c r="J732" s="84">
        <v>2463.58</v>
      </c>
      <c r="K732" s="84">
        <v>3086.42</v>
      </c>
      <c r="L732" s="20"/>
    </row>
    <row r="733" spans="1:12" x14ac:dyDescent="0.25">
      <c r="A733" s="247"/>
      <c r="B733" s="247"/>
      <c r="C733" s="245"/>
      <c r="D733" s="181" t="s">
        <v>837</v>
      </c>
      <c r="E733" s="247"/>
      <c r="F733" s="247"/>
      <c r="G733" s="84">
        <v>1050.8399999999999</v>
      </c>
      <c r="H733" s="84">
        <v>928.44</v>
      </c>
      <c r="I733" s="84">
        <v>1901.81</v>
      </c>
      <c r="J733" s="84">
        <v>1576.32</v>
      </c>
      <c r="K733" s="84">
        <v>1974.85</v>
      </c>
      <c r="L733" s="20"/>
    </row>
    <row r="734" spans="1:12" x14ac:dyDescent="0.25">
      <c r="A734" s="248"/>
      <c r="B734" s="247"/>
      <c r="C734" s="244"/>
      <c r="D734" s="176" t="s">
        <v>834</v>
      </c>
      <c r="E734" s="248"/>
      <c r="F734" s="248"/>
      <c r="G734" s="84">
        <v>3313.69</v>
      </c>
      <c r="H734" s="84">
        <v>3466.29</v>
      </c>
      <c r="I734" s="84">
        <v>3429.74</v>
      </c>
      <c r="J734" s="84">
        <v>2842.75</v>
      </c>
      <c r="K734" s="109">
        <v>3561.21</v>
      </c>
      <c r="L734" s="20"/>
    </row>
    <row r="735" spans="1:12" ht="32.25" customHeight="1" x14ac:dyDescent="0.25">
      <c r="A735" s="246" t="s">
        <v>1296</v>
      </c>
      <c r="B735" s="247"/>
      <c r="C735" s="243" t="s">
        <v>1827</v>
      </c>
      <c r="D735" s="246" t="s">
        <v>839</v>
      </c>
      <c r="E735" s="181" t="s">
        <v>830</v>
      </c>
      <c r="F735" s="246" t="s">
        <v>831</v>
      </c>
      <c r="G735" s="238">
        <v>22183</v>
      </c>
      <c r="H735" s="82">
        <v>37335</v>
      </c>
      <c r="I735" s="82">
        <v>37335</v>
      </c>
      <c r="J735" s="82">
        <v>37335</v>
      </c>
      <c r="K735" s="82">
        <v>37335</v>
      </c>
      <c r="L735" s="20"/>
    </row>
    <row r="736" spans="1:12" ht="47.25" customHeight="1" x14ac:dyDescent="0.25">
      <c r="A736" s="247"/>
      <c r="B736" s="247"/>
      <c r="C736" s="245"/>
      <c r="D736" s="248"/>
      <c r="E736" s="181" t="s">
        <v>832</v>
      </c>
      <c r="F736" s="248"/>
      <c r="G736" s="238">
        <v>7939</v>
      </c>
      <c r="H736" s="82">
        <v>13007</v>
      </c>
      <c r="I736" s="82">
        <v>13007</v>
      </c>
      <c r="J736" s="82">
        <v>13007</v>
      </c>
      <c r="K736" s="82">
        <v>13007</v>
      </c>
      <c r="L736" s="20"/>
    </row>
    <row r="737" spans="1:12" ht="53.25" customHeight="1" x14ac:dyDescent="0.25">
      <c r="A737" s="247"/>
      <c r="B737" s="247"/>
      <c r="C737" s="245"/>
      <c r="D737" s="181" t="s">
        <v>909</v>
      </c>
      <c r="E737" s="246" t="s">
        <v>24</v>
      </c>
      <c r="F737" s="246" t="s">
        <v>25</v>
      </c>
      <c r="G737" s="84">
        <v>5590.68</v>
      </c>
      <c r="H737" s="84">
        <v>5606.29</v>
      </c>
      <c r="I737" s="84">
        <v>6114.78</v>
      </c>
      <c r="J737" s="84">
        <v>5068.1000000000004</v>
      </c>
      <c r="K737" s="113">
        <v>6349.29</v>
      </c>
      <c r="L737" s="20"/>
    </row>
    <row r="738" spans="1:12" x14ac:dyDescent="0.25">
      <c r="A738" s="247"/>
      <c r="B738" s="247"/>
      <c r="C738" s="245"/>
      <c r="D738" s="181" t="s">
        <v>836</v>
      </c>
      <c r="E738" s="247"/>
      <c r="F738" s="247"/>
      <c r="G738" s="84">
        <v>1305.04</v>
      </c>
      <c r="H738" s="84">
        <v>1234.04</v>
      </c>
      <c r="I738" s="84">
        <v>1540.05</v>
      </c>
      <c r="J738" s="84">
        <v>1276.48</v>
      </c>
      <c r="K738" s="84">
        <v>1599.2</v>
      </c>
      <c r="L738" s="20"/>
    </row>
    <row r="739" spans="1:12" x14ac:dyDescent="0.25">
      <c r="A739" s="247"/>
      <c r="B739" s="247"/>
      <c r="C739" s="245"/>
      <c r="D739" s="181" t="s">
        <v>837</v>
      </c>
      <c r="E739" s="247"/>
      <c r="F739" s="247"/>
      <c r="G739" s="84">
        <v>812.02</v>
      </c>
      <c r="H739" s="84">
        <v>717.43</v>
      </c>
      <c r="I739" s="84">
        <v>1469.58</v>
      </c>
      <c r="J739" s="84">
        <v>1218.07</v>
      </c>
      <c r="K739" s="84">
        <v>1526.02</v>
      </c>
      <c r="L739" s="20"/>
    </row>
    <row r="740" spans="1:12" x14ac:dyDescent="0.25">
      <c r="A740" s="247"/>
      <c r="B740" s="247"/>
      <c r="C740" s="245"/>
      <c r="D740" s="181" t="s">
        <v>838</v>
      </c>
      <c r="E740" s="247"/>
      <c r="F740" s="247"/>
      <c r="G740" s="84">
        <v>6144.91</v>
      </c>
      <c r="H740" s="84">
        <v>8394.19</v>
      </c>
      <c r="I740" s="84">
        <v>9496.8799999999992</v>
      </c>
      <c r="J740" s="84">
        <v>7871.53</v>
      </c>
      <c r="K740" s="109">
        <v>9860.65</v>
      </c>
      <c r="L740" s="20"/>
    </row>
    <row r="741" spans="1:12" x14ac:dyDescent="0.25">
      <c r="A741" s="248"/>
      <c r="B741" s="247"/>
      <c r="C741" s="244"/>
      <c r="D741" s="176" t="s">
        <v>834</v>
      </c>
      <c r="E741" s="248"/>
      <c r="F741" s="248"/>
      <c r="G741" s="84">
        <v>251.84</v>
      </c>
      <c r="H741" s="84">
        <v>263.44</v>
      </c>
      <c r="I741" s="84">
        <v>260.66000000000003</v>
      </c>
      <c r="J741" s="84">
        <v>216.05</v>
      </c>
      <c r="K741" s="109">
        <v>270.64999999999998</v>
      </c>
      <c r="L741" s="20"/>
    </row>
    <row r="742" spans="1:12" ht="21" customHeight="1" x14ac:dyDescent="0.25">
      <c r="A742" s="246" t="s">
        <v>1342</v>
      </c>
      <c r="B742" s="247"/>
      <c r="C742" s="243" t="s">
        <v>1828</v>
      </c>
      <c r="D742" s="246" t="s">
        <v>840</v>
      </c>
      <c r="E742" s="176" t="s">
        <v>830</v>
      </c>
      <c r="F742" s="246" t="s">
        <v>831</v>
      </c>
      <c r="G742" s="196">
        <v>50940</v>
      </c>
      <c r="H742" s="196">
        <v>66208</v>
      </c>
      <c r="I742" s="196">
        <v>66208</v>
      </c>
      <c r="J742" s="196">
        <v>66208</v>
      </c>
      <c r="K742" s="196">
        <v>66208</v>
      </c>
      <c r="L742" s="20"/>
    </row>
    <row r="743" spans="1:12" ht="58.5" customHeight="1" x14ac:dyDescent="0.25">
      <c r="A743" s="247"/>
      <c r="B743" s="247"/>
      <c r="C743" s="245"/>
      <c r="D743" s="248"/>
      <c r="E743" s="181" t="s">
        <v>832</v>
      </c>
      <c r="F743" s="248"/>
      <c r="G743" s="238">
        <v>11925</v>
      </c>
      <c r="H743" s="82">
        <v>14872</v>
      </c>
      <c r="I743" s="82">
        <v>14872</v>
      </c>
      <c r="J743" s="82">
        <v>14872</v>
      </c>
      <c r="K743" s="82">
        <v>14872</v>
      </c>
      <c r="L743" s="20"/>
    </row>
    <row r="744" spans="1:12" ht="47.25" customHeight="1" x14ac:dyDescent="0.25">
      <c r="A744" s="247"/>
      <c r="B744" s="247"/>
      <c r="C744" s="245"/>
      <c r="D744" s="181" t="s">
        <v>1062</v>
      </c>
      <c r="E744" s="246" t="s">
        <v>24</v>
      </c>
      <c r="F744" s="246" t="s">
        <v>25</v>
      </c>
      <c r="G744" s="84">
        <v>19684.82</v>
      </c>
      <c r="H744" s="84">
        <v>19271.75</v>
      </c>
      <c r="I744" s="84">
        <v>21019.68</v>
      </c>
      <c r="J744" s="84">
        <v>17421.68</v>
      </c>
      <c r="K744" s="113">
        <v>21825.82</v>
      </c>
      <c r="L744" s="20"/>
    </row>
    <row r="745" spans="1:12" x14ac:dyDescent="0.25">
      <c r="A745" s="247"/>
      <c r="B745" s="247"/>
      <c r="C745" s="245"/>
      <c r="D745" s="181" t="s">
        <v>838</v>
      </c>
      <c r="E745" s="247"/>
      <c r="F745" s="247"/>
      <c r="G745" s="84">
        <v>872.07</v>
      </c>
      <c r="H745" s="84">
        <v>1183.3699999999999</v>
      </c>
      <c r="I745" s="84">
        <v>1338.82</v>
      </c>
      <c r="J745" s="84">
        <v>1109.69</v>
      </c>
      <c r="K745" s="109">
        <v>1390.11</v>
      </c>
      <c r="L745" s="20"/>
    </row>
    <row r="746" spans="1:12" x14ac:dyDescent="0.25">
      <c r="A746" s="247"/>
      <c r="B746" s="247"/>
      <c r="C746" s="245"/>
      <c r="D746" s="181" t="s">
        <v>837</v>
      </c>
      <c r="E746" s="247"/>
      <c r="F746" s="247"/>
      <c r="G746" s="84">
        <v>2053.91</v>
      </c>
      <c r="H746" s="84">
        <v>1814.69</v>
      </c>
      <c r="I746" s="84">
        <v>3717.18</v>
      </c>
      <c r="J746" s="84">
        <v>3081</v>
      </c>
      <c r="K746" s="84">
        <v>3859.94</v>
      </c>
      <c r="L746" s="20"/>
    </row>
    <row r="747" spans="1:12" x14ac:dyDescent="0.25">
      <c r="A747" s="247"/>
      <c r="B747" s="247"/>
      <c r="C747" s="245"/>
      <c r="D747" s="181" t="s">
        <v>841</v>
      </c>
      <c r="E747" s="247"/>
      <c r="F747" s="247"/>
      <c r="G747" s="84">
        <v>3063.59</v>
      </c>
      <c r="H747" s="84">
        <v>3032.55</v>
      </c>
      <c r="I747" s="84">
        <v>2902.14</v>
      </c>
      <c r="J747" s="84">
        <v>2404.5100000000002</v>
      </c>
      <c r="K747" s="113">
        <v>3012.39</v>
      </c>
      <c r="L747" s="20"/>
    </row>
    <row r="748" spans="1:12" x14ac:dyDescent="0.25">
      <c r="A748" s="247"/>
      <c r="B748" s="247"/>
      <c r="C748" s="245"/>
      <c r="D748" s="181" t="s">
        <v>836</v>
      </c>
      <c r="E748" s="247"/>
      <c r="F748" s="247"/>
      <c r="G748" s="84">
        <v>1319.41</v>
      </c>
      <c r="H748" s="84">
        <v>1292.19</v>
      </c>
      <c r="I748" s="84">
        <v>1612.63</v>
      </c>
      <c r="J748" s="84">
        <v>1336.64</v>
      </c>
      <c r="K748" s="84">
        <v>1674.57</v>
      </c>
      <c r="L748" s="20"/>
    </row>
    <row r="749" spans="1:12" x14ac:dyDescent="0.25">
      <c r="A749" s="248"/>
      <c r="B749" s="247"/>
      <c r="C749" s="244"/>
      <c r="D749" s="181" t="s">
        <v>834</v>
      </c>
      <c r="E749" s="248"/>
      <c r="F749" s="248"/>
      <c r="G749" s="84">
        <v>1535.78</v>
      </c>
      <c r="H749" s="84">
        <v>1606.5</v>
      </c>
      <c r="I749" s="84">
        <v>1589.56</v>
      </c>
      <c r="J749" s="84">
        <v>1317.51</v>
      </c>
      <c r="K749" s="109">
        <v>1650.5</v>
      </c>
      <c r="L749" s="20"/>
    </row>
    <row r="750" spans="1:12" ht="63" customHeight="1" x14ac:dyDescent="0.25">
      <c r="A750" s="246" t="s">
        <v>1343</v>
      </c>
      <c r="B750" s="247"/>
      <c r="C750" s="279" t="s">
        <v>1829</v>
      </c>
      <c r="D750" s="246" t="s">
        <v>842</v>
      </c>
      <c r="E750" s="181" t="s">
        <v>830</v>
      </c>
      <c r="F750" s="246" t="s">
        <v>831</v>
      </c>
      <c r="G750" s="238">
        <v>43975</v>
      </c>
      <c r="H750" s="82">
        <v>45500</v>
      </c>
      <c r="I750" s="82">
        <v>45500</v>
      </c>
      <c r="J750" s="82">
        <v>45500</v>
      </c>
      <c r="K750" s="82">
        <v>45500</v>
      </c>
      <c r="L750" s="20"/>
    </row>
    <row r="751" spans="1:12" ht="87.75" customHeight="1" x14ac:dyDescent="0.25">
      <c r="A751" s="247"/>
      <c r="B751" s="247"/>
      <c r="C751" s="283"/>
      <c r="D751" s="248"/>
      <c r="E751" s="181" t="s">
        <v>832</v>
      </c>
      <c r="F751" s="248"/>
      <c r="G751" s="238">
        <v>13168</v>
      </c>
      <c r="H751" s="82">
        <v>13500</v>
      </c>
      <c r="I751" s="82">
        <v>13500</v>
      </c>
      <c r="J751" s="82">
        <v>13500</v>
      </c>
      <c r="K751" s="82">
        <v>13500</v>
      </c>
      <c r="L751" s="20"/>
    </row>
    <row r="752" spans="1:12" ht="88.5" customHeight="1" x14ac:dyDescent="0.25">
      <c r="A752" s="247"/>
      <c r="B752" s="247"/>
      <c r="C752" s="283"/>
      <c r="D752" s="181" t="s">
        <v>910</v>
      </c>
      <c r="E752" s="294" t="s">
        <v>24</v>
      </c>
      <c r="F752" s="294" t="s">
        <v>6</v>
      </c>
      <c r="G752" s="84">
        <v>18970.36</v>
      </c>
      <c r="H752" s="84">
        <v>22373.67</v>
      </c>
      <c r="I752" s="84">
        <v>25020.74</v>
      </c>
      <c r="J752" s="84">
        <v>20736.27</v>
      </c>
      <c r="K752" s="197">
        <v>25978.34</v>
      </c>
      <c r="L752" s="20"/>
    </row>
    <row r="753" spans="1:12" ht="62.25" customHeight="1" x14ac:dyDescent="0.25">
      <c r="A753" s="248"/>
      <c r="B753" s="247"/>
      <c r="C753" s="280"/>
      <c r="D753" s="181" t="s">
        <v>841</v>
      </c>
      <c r="E753" s="295"/>
      <c r="F753" s="295"/>
      <c r="G753" s="84">
        <v>30047.9</v>
      </c>
      <c r="H753" s="84">
        <v>29755.439999999999</v>
      </c>
      <c r="I753" s="84">
        <v>28475.89</v>
      </c>
      <c r="J753" s="84">
        <v>23593.1</v>
      </c>
      <c r="K753" s="113">
        <v>29557.69</v>
      </c>
      <c r="L753" s="20"/>
    </row>
    <row r="754" spans="1:12" ht="86.25" customHeight="1" x14ac:dyDescent="0.25">
      <c r="A754" s="246" t="s">
        <v>1344</v>
      </c>
      <c r="B754" s="247"/>
      <c r="C754" s="279" t="s">
        <v>1830</v>
      </c>
      <c r="D754" s="246" t="s">
        <v>843</v>
      </c>
      <c r="E754" s="182" t="s">
        <v>830</v>
      </c>
      <c r="F754" s="294" t="s">
        <v>831</v>
      </c>
      <c r="G754" s="238">
        <v>18803</v>
      </c>
      <c r="H754" s="82">
        <v>0</v>
      </c>
      <c r="I754" s="82">
        <v>0</v>
      </c>
      <c r="J754" s="82">
        <v>0</v>
      </c>
      <c r="K754" s="82">
        <v>0</v>
      </c>
      <c r="L754" s="20"/>
    </row>
    <row r="755" spans="1:12" ht="84" customHeight="1" x14ac:dyDescent="0.25">
      <c r="A755" s="247"/>
      <c r="B755" s="247"/>
      <c r="C755" s="283"/>
      <c r="D755" s="248"/>
      <c r="E755" s="182" t="s">
        <v>832</v>
      </c>
      <c r="F755" s="295"/>
      <c r="G755" s="238">
        <v>5530</v>
      </c>
      <c r="H755" s="82">
        <v>5294</v>
      </c>
      <c r="I755" s="82">
        <v>5294</v>
      </c>
      <c r="J755" s="82">
        <v>5294</v>
      </c>
      <c r="K755" s="82">
        <v>5294</v>
      </c>
      <c r="L755" s="20"/>
    </row>
    <row r="756" spans="1:12" ht="189.75" customHeight="1" x14ac:dyDescent="0.25">
      <c r="A756" s="248"/>
      <c r="B756" s="247"/>
      <c r="C756" s="280"/>
      <c r="D756" s="176" t="s">
        <v>1865</v>
      </c>
      <c r="E756" s="182" t="s">
        <v>24</v>
      </c>
      <c r="F756" s="182" t="s">
        <v>6</v>
      </c>
      <c r="G756" s="84">
        <v>42424.11</v>
      </c>
      <c r="H756" s="84">
        <v>40578.6</v>
      </c>
      <c r="I756" s="84">
        <v>44444.5</v>
      </c>
      <c r="J756" s="84">
        <v>36931.9</v>
      </c>
      <c r="K756" s="84">
        <v>46267</v>
      </c>
      <c r="L756" s="21"/>
    </row>
    <row r="757" spans="1:12" ht="82.5" customHeight="1" x14ac:dyDescent="0.25">
      <c r="A757" s="246" t="s">
        <v>1345</v>
      </c>
      <c r="B757" s="247"/>
      <c r="C757" s="243" t="s">
        <v>1832</v>
      </c>
      <c r="D757" s="181" t="s">
        <v>844</v>
      </c>
      <c r="E757" s="181" t="s">
        <v>845</v>
      </c>
      <c r="F757" s="181" t="s">
        <v>831</v>
      </c>
      <c r="G757" s="238">
        <v>226</v>
      </c>
      <c r="H757" s="82">
        <v>260</v>
      </c>
      <c r="I757" s="82">
        <v>260</v>
      </c>
      <c r="J757" s="82">
        <v>260</v>
      </c>
      <c r="K757" s="82">
        <v>260</v>
      </c>
      <c r="L757" s="20"/>
    </row>
    <row r="758" spans="1:12" ht="95.25" customHeight="1" x14ac:dyDescent="0.25">
      <c r="A758" s="248"/>
      <c r="B758" s="247"/>
      <c r="C758" s="244"/>
      <c r="D758" s="181" t="s">
        <v>911</v>
      </c>
      <c r="E758" s="181" t="s">
        <v>24</v>
      </c>
      <c r="F758" s="181" t="s">
        <v>25</v>
      </c>
      <c r="G758" s="84">
        <v>5542.38</v>
      </c>
      <c r="H758" s="84">
        <v>7571.12</v>
      </c>
      <c r="I758" s="84">
        <v>8565.69</v>
      </c>
      <c r="J758" s="84">
        <v>7099.71</v>
      </c>
      <c r="K758" s="113">
        <v>8893.7900000000009</v>
      </c>
      <c r="L758" s="20"/>
    </row>
    <row r="759" spans="1:12" ht="78.75" customHeight="1" x14ac:dyDescent="0.25">
      <c r="A759" s="246" t="s">
        <v>1346</v>
      </c>
      <c r="B759" s="247"/>
      <c r="C759" s="243" t="s">
        <v>1831</v>
      </c>
      <c r="D759" s="176" t="s">
        <v>846</v>
      </c>
      <c r="E759" s="176" t="s">
        <v>845</v>
      </c>
      <c r="F759" s="176" t="s">
        <v>831</v>
      </c>
      <c r="G759" s="196">
        <v>3198</v>
      </c>
      <c r="H759" s="196">
        <v>3256</v>
      </c>
      <c r="I759" s="196">
        <v>3256</v>
      </c>
      <c r="J759" s="196">
        <v>3256</v>
      </c>
      <c r="K759" s="196">
        <v>3256</v>
      </c>
      <c r="L759" s="20"/>
    </row>
    <row r="760" spans="1:12" ht="57.75" customHeight="1" x14ac:dyDescent="0.25">
      <c r="A760" s="247"/>
      <c r="B760" s="247"/>
      <c r="C760" s="245"/>
      <c r="D760" s="178" t="s">
        <v>912</v>
      </c>
      <c r="E760" s="246" t="s">
        <v>24</v>
      </c>
      <c r="F760" s="246" t="s">
        <v>25</v>
      </c>
      <c r="G760" s="239">
        <v>7860.98</v>
      </c>
      <c r="H760" s="98">
        <v>8593.4599999999991</v>
      </c>
      <c r="I760" s="98">
        <v>9372.8799999999992</v>
      </c>
      <c r="J760" s="98">
        <v>7768.49</v>
      </c>
      <c r="K760" s="113">
        <v>9732.34</v>
      </c>
      <c r="L760" s="20"/>
    </row>
    <row r="761" spans="1:12" ht="26.25" customHeight="1" x14ac:dyDescent="0.25">
      <c r="A761" s="247"/>
      <c r="B761" s="247"/>
      <c r="C761" s="245"/>
      <c r="D761" s="178" t="s">
        <v>834</v>
      </c>
      <c r="E761" s="247"/>
      <c r="F761" s="247"/>
      <c r="G761" s="239">
        <v>10387.89</v>
      </c>
      <c r="H761" s="198">
        <v>10866.26</v>
      </c>
      <c r="I761" s="198">
        <v>10751.68</v>
      </c>
      <c r="J761" s="198">
        <v>8911.56</v>
      </c>
      <c r="K761" s="113">
        <v>11163.84</v>
      </c>
      <c r="L761" s="20"/>
    </row>
    <row r="762" spans="1:12" ht="78.75" customHeight="1" x14ac:dyDescent="0.25">
      <c r="A762" s="246" t="s">
        <v>1347</v>
      </c>
      <c r="B762" s="247"/>
      <c r="C762" s="243" t="s">
        <v>1833</v>
      </c>
      <c r="D762" s="176" t="s">
        <v>847</v>
      </c>
      <c r="E762" s="176" t="s">
        <v>845</v>
      </c>
      <c r="F762" s="176" t="s">
        <v>831</v>
      </c>
      <c r="G762" s="196">
        <v>609</v>
      </c>
      <c r="H762" s="196">
        <v>842</v>
      </c>
      <c r="I762" s="196">
        <v>842</v>
      </c>
      <c r="J762" s="196">
        <v>842</v>
      </c>
      <c r="K762" s="196">
        <v>842</v>
      </c>
      <c r="L762" s="20"/>
    </row>
    <row r="763" spans="1:12" ht="82.5" customHeight="1" x14ac:dyDescent="0.25">
      <c r="A763" s="248"/>
      <c r="B763" s="247"/>
      <c r="C763" s="244"/>
      <c r="D763" s="181" t="s">
        <v>913</v>
      </c>
      <c r="E763" s="181" t="s">
        <v>24</v>
      </c>
      <c r="F763" s="181" t="s">
        <v>25</v>
      </c>
      <c r="G763" s="84">
        <v>231136.58</v>
      </c>
      <c r="H763" s="84">
        <v>228849.24</v>
      </c>
      <c r="I763" s="84">
        <v>219008.23</v>
      </c>
      <c r="J763" s="84">
        <v>181454.64</v>
      </c>
      <c r="K763" s="113">
        <v>227328.38</v>
      </c>
      <c r="L763" s="20"/>
    </row>
    <row r="764" spans="1:12" ht="80.25" customHeight="1" x14ac:dyDescent="0.25">
      <c r="A764" s="246" t="s">
        <v>1348</v>
      </c>
      <c r="B764" s="247"/>
      <c r="C764" s="243" t="s">
        <v>1834</v>
      </c>
      <c r="D764" s="181" t="s">
        <v>848</v>
      </c>
      <c r="E764" s="181" t="s">
        <v>845</v>
      </c>
      <c r="F764" s="181" t="s">
        <v>831</v>
      </c>
      <c r="G764" s="238">
        <v>1738</v>
      </c>
      <c r="H764" s="82">
        <v>2133</v>
      </c>
      <c r="I764" s="82">
        <v>2133</v>
      </c>
      <c r="J764" s="82">
        <v>2133</v>
      </c>
      <c r="K764" s="82">
        <v>2133</v>
      </c>
      <c r="L764" s="20"/>
    </row>
    <row r="765" spans="1:12" ht="47.25" customHeight="1" x14ac:dyDescent="0.25">
      <c r="A765" s="247"/>
      <c r="B765" s="247"/>
      <c r="C765" s="245"/>
      <c r="D765" s="181" t="s">
        <v>912</v>
      </c>
      <c r="E765" s="246" t="s">
        <v>24</v>
      </c>
      <c r="F765" s="246" t="s">
        <v>25</v>
      </c>
      <c r="G765" s="84">
        <v>11025.38</v>
      </c>
      <c r="H765" s="84">
        <v>11635.91</v>
      </c>
      <c r="I765" s="84">
        <v>12691.27</v>
      </c>
      <c r="J765" s="84">
        <v>10518.87</v>
      </c>
      <c r="K765" s="113">
        <v>13178</v>
      </c>
      <c r="L765" s="20"/>
    </row>
    <row r="766" spans="1:12" x14ac:dyDescent="0.25">
      <c r="A766" s="247"/>
      <c r="B766" s="247"/>
      <c r="C766" s="245"/>
      <c r="D766" s="181" t="s">
        <v>849</v>
      </c>
      <c r="E766" s="247"/>
      <c r="F766" s="247"/>
      <c r="G766" s="84">
        <v>62111.1</v>
      </c>
      <c r="H766" s="84">
        <v>73527.98</v>
      </c>
      <c r="I766" s="84">
        <v>82227.240000000005</v>
      </c>
      <c r="J766" s="84">
        <v>68146.899999999994</v>
      </c>
      <c r="K766" s="197">
        <v>85374.23</v>
      </c>
      <c r="L766" s="20"/>
    </row>
    <row r="767" spans="1:12" ht="33.75" customHeight="1" x14ac:dyDescent="0.25">
      <c r="A767" s="248"/>
      <c r="B767" s="247"/>
      <c r="C767" s="244"/>
      <c r="D767" s="181" t="s">
        <v>834</v>
      </c>
      <c r="E767" s="248"/>
      <c r="F767" s="248"/>
      <c r="G767" s="84">
        <v>8735.2000000000007</v>
      </c>
      <c r="H767" s="84">
        <v>9137.5400000000009</v>
      </c>
      <c r="I767" s="84">
        <v>9041.19</v>
      </c>
      <c r="J767" s="84">
        <v>7493.81</v>
      </c>
      <c r="K767" s="113">
        <v>9387.7800000000007</v>
      </c>
      <c r="L767" s="20"/>
    </row>
    <row r="768" spans="1:12" ht="78.75" customHeight="1" x14ac:dyDescent="0.25">
      <c r="A768" s="246" t="s">
        <v>1349</v>
      </c>
      <c r="B768" s="247"/>
      <c r="C768" s="243" t="s">
        <v>1835</v>
      </c>
      <c r="D768" s="181" t="s">
        <v>850</v>
      </c>
      <c r="E768" s="181" t="s">
        <v>851</v>
      </c>
      <c r="F768" s="181" t="s">
        <v>831</v>
      </c>
      <c r="G768" s="238">
        <v>0</v>
      </c>
      <c r="H768" s="82">
        <v>20</v>
      </c>
      <c r="I768" s="82">
        <v>20</v>
      </c>
      <c r="J768" s="82">
        <v>20</v>
      </c>
      <c r="K768" s="82">
        <v>20</v>
      </c>
      <c r="L768" s="20"/>
    </row>
    <row r="769" spans="1:12" ht="81.75" customHeight="1" x14ac:dyDescent="0.25">
      <c r="A769" s="248"/>
      <c r="B769" s="247"/>
      <c r="C769" s="244"/>
      <c r="D769" s="181" t="s">
        <v>913</v>
      </c>
      <c r="E769" s="181" t="s">
        <v>24</v>
      </c>
      <c r="F769" s="181" t="s">
        <v>25</v>
      </c>
      <c r="G769" s="84">
        <v>293.13</v>
      </c>
      <c r="H769" s="84">
        <v>321.68</v>
      </c>
      <c r="I769" s="84">
        <v>307.85000000000002</v>
      </c>
      <c r="J769" s="84">
        <v>255.06</v>
      </c>
      <c r="K769" s="113">
        <v>319.54000000000002</v>
      </c>
      <c r="L769" s="20"/>
    </row>
    <row r="770" spans="1:12" ht="117.75" customHeight="1" x14ac:dyDescent="0.25">
      <c r="A770" s="246" t="s">
        <v>1350</v>
      </c>
      <c r="B770" s="247"/>
      <c r="C770" s="243" t="s">
        <v>1836</v>
      </c>
      <c r="D770" s="181" t="s">
        <v>852</v>
      </c>
      <c r="E770" s="181" t="s">
        <v>851</v>
      </c>
      <c r="F770" s="181" t="s">
        <v>831</v>
      </c>
      <c r="G770" s="238">
        <v>24</v>
      </c>
      <c r="H770" s="82">
        <v>30</v>
      </c>
      <c r="I770" s="82">
        <v>30</v>
      </c>
      <c r="J770" s="82">
        <v>30</v>
      </c>
      <c r="K770" s="82">
        <v>30</v>
      </c>
      <c r="L770" s="20"/>
    </row>
    <row r="771" spans="1:12" ht="77.25" customHeight="1" x14ac:dyDescent="0.25">
      <c r="A771" s="248"/>
      <c r="B771" s="247"/>
      <c r="C771" s="244"/>
      <c r="D771" s="181" t="s">
        <v>911</v>
      </c>
      <c r="E771" s="181" t="s">
        <v>24</v>
      </c>
      <c r="F771" s="181" t="s">
        <v>25</v>
      </c>
      <c r="G771" s="84">
        <v>275.48</v>
      </c>
      <c r="H771" s="84">
        <v>376.29</v>
      </c>
      <c r="I771" s="84">
        <v>425.72</v>
      </c>
      <c r="J771" s="84">
        <v>352.86</v>
      </c>
      <c r="K771" s="109">
        <v>442.02</v>
      </c>
      <c r="L771" s="20"/>
    </row>
    <row r="772" spans="1:12" ht="87.75" customHeight="1" x14ac:dyDescent="0.25">
      <c r="A772" s="246" t="s">
        <v>1351</v>
      </c>
      <c r="B772" s="247"/>
      <c r="C772" s="243" t="s">
        <v>1837</v>
      </c>
      <c r="D772" s="181" t="s">
        <v>853</v>
      </c>
      <c r="E772" s="176" t="s">
        <v>851</v>
      </c>
      <c r="F772" s="176" t="s">
        <v>831</v>
      </c>
      <c r="G772" s="196">
        <v>1674</v>
      </c>
      <c r="H772" s="196">
        <v>1700</v>
      </c>
      <c r="I772" s="196">
        <v>1700</v>
      </c>
      <c r="J772" s="196">
        <v>1700</v>
      </c>
      <c r="K772" s="196">
        <v>1700</v>
      </c>
      <c r="L772" s="20"/>
    </row>
    <row r="773" spans="1:12" ht="72.75" customHeight="1" x14ac:dyDescent="0.25">
      <c r="A773" s="247"/>
      <c r="B773" s="247"/>
      <c r="C773" s="245"/>
      <c r="D773" s="181" t="s">
        <v>1063</v>
      </c>
      <c r="E773" s="176" t="s">
        <v>24</v>
      </c>
      <c r="F773" s="176" t="s">
        <v>25</v>
      </c>
      <c r="G773" s="239">
        <v>1509.96</v>
      </c>
      <c r="H773" s="98">
        <v>1579.49</v>
      </c>
      <c r="I773" s="98">
        <v>1562.84</v>
      </c>
      <c r="J773" s="98">
        <v>1295.3599999999999</v>
      </c>
      <c r="K773" s="113">
        <v>1622.75</v>
      </c>
      <c r="L773" s="21"/>
    </row>
    <row r="774" spans="1:12" ht="78.75" customHeight="1" x14ac:dyDescent="0.25">
      <c r="A774" s="246" t="s">
        <v>1352</v>
      </c>
      <c r="B774" s="247"/>
      <c r="C774" s="243" t="s">
        <v>1838</v>
      </c>
      <c r="D774" s="181" t="s">
        <v>854</v>
      </c>
      <c r="E774" s="181" t="s">
        <v>851</v>
      </c>
      <c r="F774" s="181" t="s">
        <v>831</v>
      </c>
      <c r="G774" s="238">
        <v>5</v>
      </c>
      <c r="H774" s="82">
        <v>83</v>
      </c>
      <c r="I774" s="82">
        <v>83</v>
      </c>
      <c r="J774" s="82">
        <v>83</v>
      </c>
      <c r="K774" s="82">
        <v>83</v>
      </c>
      <c r="L774" s="20"/>
    </row>
    <row r="775" spans="1:12" ht="49.5" customHeight="1" x14ac:dyDescent="0.25">
      <c r="A775" s="247"/>
      <c r="B775" s="247"/>
      <c r="C775" s="245"/>
      <c r="D775" s="181" t="s">
        <v>910</v>
      </c>
      <c r="E775" s="247" t="s">
        <v>24</v>
      </c>
      <c r="F775" s="247" t="s">
        <v>6</v>
      </c>
      <c r="G775" s="84">
        <v>1644.44</v>
      </c>
      <c r="H775" s="84">
        <v>1939.45</v>
      </c>
      <c r="I775" s="84">
        <v>2168.92</v>
      </c>
      <c r="J775" s="84">
        <v>1797.52</v>
      </c>
      <c r="K775" s="197">
        <v>2251.92</v>
      </c>
      <c r="L775" s="20"/>
    </row>
    <row r="776" spans="1:12" ht="63" customHeight="1" x14ac:dyDescent="0.25">
      <c r="A776" s="248"/>
      <c r="B776" s="247"/>
      <c r="C776" s="244"/>
      <c r="D776" s="181" t="s">
        <v>834</v>
      </c>
      <c r="E776" s="248"/>
      <c r="F776" s="248"/>
      <c r="G776" s="84">
        <v>476.82</v>
      </c>
      <c r="H776" s="84">
        <v>498.78</v>
      </c>
      <c r="I776" s="84">
        <v>493.52</v>
      </c>
      <c r="J776" s="84">
        <v>409.06</v>
      </c>
      <c r="K776" s="113">
        <v>512.44000000000005</v>
      </c>
      <c r="L776" s="20"/>
    </row>
    <row r="777" spans="1:12" ht="85.5" customHeight="1" x14ac:dyDescent="0.25">
      <c r="A777" s="246" t="s">
        <v>1353</v>
      </c>
      <c r="B777" s="247"/>
      <c r="C777" s="279" t="s">
        <v>1839</v>
      </c>
      <c r="D777" s="181" t="s">
        <v>855</v>
      </c>
      <c r="E777" s="181" t="s">
        <v>856</v>
      </c>
      <c r="F777" s="181" t="s">
        <v>20</v>
      </c>
      <c r="G777" s="238">
        <v>3980</v>
      </c>
      <c r="H777" s="82">
        <v>3900</v>
      </c>
      <c r="I777" s="82">
        <v>3900</v>
      </c>
      <c r="J777" s="82">
        <v>3900</v>
      </c>
      <c r="K777" s="82">
        <v>3900</v>
      </c>
      <c r="L777" s="20"/>
    </row>
    <row r="778" spans="1:12" ht="85.5" customHeight="1" x14ac:dyDescent="0.25">
      <c r="A778" s="247"/>
      <c r="B778" s="247"/>
      <c r="C778" s="283"/>
      <c r="D778" s="181" t="s">
        <v>914</v>
      </c>
      <c r="E778" s="246" t="s">
        <v>24</v>
      </c>
      <c r="F778" s="246" t="s">
        <v>25</v>
      </c>
      <c r="G778" s="84">
        <v>14976.9</v>
      </c>
      <c r="H778" s="84">
        <v>15623.2</v>
      </c>
      <c r="I778" s="84">
        <v>35380</v>
      </c>
      <c r="J778" s="113">
        <v>29325</v>
      </c>
      <c r="K778" s="113">
        <v>36736.9</v>
      </c>
      <c r="L778" s="20"/>
    </row>
    <row r="779" spans="1:12" ht="99" customHeight="1" x14ac:dyDescent="0.25">
      <c r="A779" s="248"/>
      <c r="B779" s="247"/>
      <c r="C779" s="280"/>
      <c r="D779" s="178" t="s">
        <v>857</v>
      </c>
      <c r="E779" s="248"/>
      <c r="F779" s="248"/>
      <c r="G779" s="84">
        <v>23344.9</v>
      </c>
      <c r="H779" s="84">
        <v>12888.35</v>
      </c>
      <c r="I779" s="84">
        <v>22643.599999999999</v>
      </c>
      <c r="J779" s="113">
        <v>18768.400000000001</v>
      </c>
      <c r="K779" s="113">
        <v>23511.4</v>
      </c>
      <c r="L779" s="20"/>
    </row>
    <row r="780" spans="1:12" ht="46.5" customHeight="1" x14ac:dyDescent="0.25">
      <c r="A780" s="246" t="s">
        <v>1354</v>
      </c>
      <c r="B780" s="247"/>
      <c r="C780" s="279" t="s">
        <v>1840</v>
      </c>
      <c r="D780" s="246" t="s">
        <v>858</v>
      </c>
      <c r="E780" s="176" t="s">
        <v>859</v>
      </c>
      <c r="F780" s="246" t="s">
        <v>23</v>
      </c>
      <c r="G780" s="196">
        <v>1137</v>
      </c>
      <c r="H780" s="196">
        <v>1035</v>
      </c>
      <c r="I780" s="196">
        <v>1035</v>
      </c>
      <c r="J780" s="196">
        <v>1035</v>
      </c>
      <c r="K780" s="196">
        <v>1035</v>
      </c>
      <c r="L780" s="20"/>
    </row>
    <row r="781" spans="1:12" ht="56.25" customHeight="1" x14ac:dyDescent="0.25">
      <c r="A781" s="247"/>
      <c r="B781" s="247"/>
      <c r="C781" s="283"/>
      <c r="D781" s="248"/>
      <c r="E781" s="176" t="s">
        <v>1049</v>
      </c>
      <c r="F781" s="248"/>
      <c r="G781" s="196">
        <v>1500</v>
      </c>
      <c r="H781" s="196">
        <v>1500</v>
      </c>
      <c r="I781" s="196">
        <v>1500</v>
      </c>
      <c r="J781" s="196">
        <v>1500</v>
      </c>
      <c r="K781" s="196">
        <v>1500</v>
      </c>
      <c r="L781" s="20"/>
    </row>
    <row r="782" spans="1:12" ht="102" customHeight="1" x14ac:dyDescent="0.25">
      <c r="A782" s="248"/>
      <c r="B782" s="247"/>
      <c r="C782" s="280"/>
      <c r="D782" s="178" t="s">
        <v>1048</v>
      </c>
      <c r="E782" s="181" t="s">
        <v>24</v>
      </c>
      <c r="F782" s="180" t="s">
        <v>6</v>
      </c>
      <c r="G782" s="113">
        <v>3327.9</v>
      </c>
      <c r="H782" s="84">
        <v>3282.7</v>
      </c>
      <c r="I782" s="84">
        <v>5690.5</v>
      </c>
      <c r="J782" s="84">
        <v>4716</v>
      </c>
      <c r="K782" s="84">
        <v>5906</v>
      </c>
      <c r="L782" s="20"/>
    </row>
    <row r="783" spans="1:12" s="30" customFormat="1" ht="78.75" x14ac:dyDescent="0.25">
      <c r="A783" s="246" t="s">
        <v>1355</v>
      </c>
      <c r="B783" s="247"/>
      <c r="C783" s="243" t="s">
        <v>1841</v>
      </c>
      <c r="D783" s="184" t="s">
        <v>860</v>
      </c>
      <c r="E783" s="185" t="s">
        <v>861</v>
      </c>
      <c r="F783" s="185" t="s">
        <v>831</v>
      </c>
      <c r="G783" s="238">
        <v>20802</v>
      </c>
      <c r="H783" s="186">
        <v>30656</v>
      </c>
      <c r="I783" s="186">
        <v>30656</v>
      </c>
      <c r="J783" s="186">
        <v>30656</v>
      </c>
      <c r="K783" s="186">
        <v>30656</v>
      </c>
      <c r="L783" s="22"/>
    </row>
    <row r="784" spans="1:12" s="30" customFormat="1" ht="47.25" customHeight="1" x14ac:dyDescent="0.25">
      <c r="A784" s="247"/>
      <c r="B784" s="247"/>
      <c r="C784" s="245"/>
      <c r="D784" s="185" t="s">
        <v>915</v>
      </c>
      <c r="E784" s="284" t="s">
        <v>1328</v>
      </c>
      <c r="F784" s="284" t="s">
        <v>6</v>
      </c>
      <c r="G784" s="84">
        <v>0</v>
      </c>
      <c r="H784" s="201">
        <v>13365</v>
      </c>
      <c r="I784" s="201">
        <v>14509.4</v>
      </c>
      <c r="J784" s="197">
        <v>12026.2</v>
      </c>
      <c r="K784" s="197">
        <v>15066.6</v>
      </c>
      <c r="L784" s="20"/>
    </row>
    <row r="785" spans="1:12" s="30" customFormat="1" x14ac:dyDescent="0.25">
      <c r="A785" s="248"/>
      <c r="B785" s="247"/>
      <c r="C785" s="244"/>
      <c r="D785" s="185" t="s">
        <v>862</v>
      </c>
      <c r="E785" s="285"/>
      <c r="F785" s="285"/>
      <c r="G785" s="84">
        <v>49482.1</v>
      </c>
      <c r="H785" s="84">
        <v>64730.3</v>
      </c>
      <c r="I785" s="84">
        <v>67462.3</v>
      </c>
      <c r="J785" s="113">
        <v>55940.1</v>
      </c>
      <c r="K785" s="113">
        <v>70080.7</v>
      </c>
      <c r="L785" s="20"/>
    </row>
    <row r="786" spans="1:12" ht="78.75" x14ac:dyDescent="0.25">
      <c r="A786" s="246" t="s">
        <v>1356</v>
      </c>
      <c r="B786" s="247"/>
      <c r="C786" s="243" t="s">
        <v>1842</v>
      </c>
      <c r="D786" s="181" t="s">
        <v>863</v>
      </c>
      <c r="E786" s="181" t="s">
        <v>151</v>
      </c>
      <c r="F786" s="181" t="s">
        <v>831</v>
      </c>
      <c r="G786" s="238">
        <v>173736</v>
      </c>
      <c r="H786" s="82">
        <v>204030</v>
      </c>
      <c r="I786" s="82">
        <v>204030</v>
      </c>
      <c r="J786" s="82">
        <v>204030</v>
      </c>
      <c r="K786" s="82">
        <v>204030</v>
      </c>
      <c r="L786" s="20"/>
    </row>
    <row r="787" spans="1:12" ht="63" x14ac:dyDescent="0.25">
      <c r="A787" s="248"/>
      <c r="B787" s="247"/>
      <c r="C787" s="244"/>
      <c r="D787" s="181" t="s">
        <v>866</v>
      </c>
      <c r="E787" s="181" t="s">
        <v>24</v>
      </c>
      <c r="F787" s="181" t="s">
        <v>25</v>
      </c>
      <c r="G787" s="84">
        <v>27775.71</v>
      </c>
      <c r="H787" s="84">
        <v>26636.49</v>
      </c>
      <c r="I787" s="84">
        <v>29086.59</v>
      </c>
      <c r="J787" s="84">
        <v>24108.17</v>
      </c>
      <c r="K787" s="84">
        <v>30202.86</v>
      </c>
      <c r="L787" s="20"/>
    </row>
    <row r="788" spans="1:12" ht="138" customHeight="1" x14ac:dyDescent="0.25">
      <c r="A788" s="246" t="s">
        <v>1357</v>
      </c>
      <c r="B788" s="247"/>
      <c r="C788" s="279" t="s">
        <v>1843</v>
      </c>
      <c r="D788" s="181" t="s">
        <v>864</v>
      </c>
      <c r="E788" s="181" t="s">
        <v>324</v>
      </c>
      <c r="F788" s="181" t="s">
        <v>831</v>
      </c>
      <c r="G788" s="238">
        <v>26</v>
      </c>
      <c r="H788" s="82">
        <v>26</v>
      </c>
      <c r="I788" s="82">
        <v>26</v>
      </c>
      <c r="J788" s="82">
        <v>26</v>
      </c>
      <c r="K788" s="82">
        <v>26</v>
      </c>
      <c r="L788" s="20"/>
    </row>
    <row r="789" spans="1:12" ht="83.25" customHeight="1" x14ac:dyDescent="0.25">
      <c r="A789" s="248"/>
      <c r="B789" s="247"/>
      <c r="C789" s="280"/>
      <c r="D789" s="181" t="s">
        <v>866</v>
      </c>
      <c r="E789" s="181" t="s">
        <v>24</v>
      </c>
      <c r="F789" s="181" t="s">
        <v>25</v>
      </c>
      <c r="G789" s="84">
        <v>1576.96</v>
      </c>
      <c r="H789" s="84">
        <v>1512.28</v>
      </c>
      <c r="I789" s="84">
        <v>1651.39</v>
      </c>
      <c r="J789" s="84">
        <v>1368.74</v>
      </c>
      <c r="K789" s="84">
        <v>1714.76</v>
      </c>
      <c r="L789" s="20"/>
    </row>
    <row r="790" spans="1:12" s="30" customFormat="1" ht="119.25" customHeight="1" x14ac:dyDescent="0.25">
      <c r="A790" s="246" t="s">
        <v>1358</v>
      </c>
      <c r="B790" s="247"/>
      <c r="C790" s="279" t="s">
        <v>1844</v>
      </c>
      <c r="D790" s="185" t="s">
        <v>865</v>
      </c>
      <c r="E790" s="185" t="s">
        <v>324</v>
      </c>
      <c r="F790" s="185" t="s">
        <v>831</v>
      </c>
      <c r="G790" s="238">
        <v>59</v>
      </c>
      <c r="H790" s="186">
        <v>67</v>
      </c>
      <c r="I790" s="186">
        <v>67</v>
      </c>
      <c r="J790" s="186">
        <v>67</v>
      </c>
      <c r="K790" s="186">
        <v>67</v>
      </c>
      <c r="L790" s="20"/>
    </row>
    <row r="791" spans="1:12" ht="72" customHeight="1" x14ac:dyDescent="0.25">
      <c r="A791" s="248"/>
      <c r="B791" s="247"/>
      <c r="C791" s="280"/>
      <c r="D791" s="181" t="s">
        <v>866</v>
      </c>
      <c r="E791" s="181" t="s">
        <v>24</v>
      </c>
      <c r="F791" s="181" t="s">
        <v>25</v>
      </c>
      <c r="G791" s="84">
        <v>17015.490000000002</v>
      </c>
      <c r="H791" s="84">
        <v>16317.6</v>
      </c>
      <c r="I791" s="84">
        <v>17818.54</v>
      </c>
      <c r="J791" s="84">
        <v>14768.74</v>
      </c>
      <c r="K791" s="84">
        <v>18502.37</v>
      </c>
      <c r="L791" s="20"/>
    </row>
    <row r="792" spans="1:12" ht="78.75" customHeight="1" x14ac:dyDescent="0.25">
      <c r="A792" s="246" t="s">
        <v>1359</v>
      </c>
      <c r="B792" s="247"/>
      <c r="C792" s="243" t="s">
        <v>1845</v>
      </c>
      <c r="D792" s="181" t="s">
        <v>867</v>
      </c>
      <c r="E792" s="181" t="s">
        <v>324</v>
      </c>
      <c r="F792" s="181" t="s">
        <v>831</v>
      </c>
      <c r="G792" s="238">
        <v>24</v>
      </c>
      <c r="H792" s="82">
        <v>25</v>
      </c>
      <c r="I792" s="82">
        <v>25</v>
      </c>
      <c r="J792" s="82">
        <v>25</v>
      </c>
      <c r="K792" s="82">
        <v>25</v>
      </c>
      <c r="L792" s="20"/>
    </row>
    <row r="793" spans="1:12" ht="73.5" customHeight="1" x14ac:dyDescent="0.25">
      <c r="A793" s="248"/>
      <c r="B793" s="247"/>
      <c r="C793" s="244"/>
      <c r="D793" s="181" t="s">
        <v>868</v>
      </c>
      <c r="E793" s="181" t="s">
        <v>24</v>
      </c>
      <c r="F793" s="181" t="s">
        <v>25</v>
      </c>
      <c r="G793" s="84">
        <v>4.2699999999999996</v>
      </c>
      <c r="H793" s="84">
        <v>4.09</v>
      </c>
      <c r="I793" s="84">
        <v>4.47</v>
      </c>
      <c r="J793" s="84">
        <v>3.7</v>
      </c>
      <c r="K793" s="84">
        <v>4.6399999999999997</v>
      </c>
      <c r="L793" s="20"/>
    </row>
    <row r="794" spans="1:12" ht="82.5" customHeight="1" x14ac:dyDescent="0.25">
      <c r="A794" s="246" t="s">
        <v>1360</v>
      </c>
      <c r="B794" s="247"/>
      <c r="C794" s="243" t="s">
        <v>1846</v>
      </c>
      <c r="D794" s="181" t="s">
        <v>869</v>
      </c>
      <c r="E794" s="181" t="s">
        <v>324</v>
      </c>
      <c r="F794" s="181" t="s">
        <v>831</v>
      </c>
      <c r="G794" s="238">
        <v>286</v>
      </c>
      <c r="H794" s="82">
        <v>356</v>
      </c>
      <c r="I794" s="82">
        <v>356</v>
      </c>
      <c r="J794" s="82">
        <v>356</v>
      </c>
      <c r="K794" s="82">
        <v>356</v>
      </c>
      <c r="L794" s="20"/>
    </row>
    <row r="795" spans="1:12" ht="96" customHeight="1" x14ac:dyDescent="0.25">
      <c r="A795" s="248"/>
      <c r="B795" s="247"/>
      <c r="C795" s="244"/>
      <c r="D795" s="181" t="s">
        <v>868</v>
      </c>
      <c r="E795" s="181" t="s">
        <v>24</v>
      </c>
      <c r="F795" s="181" t="s">
        <v>25</v>
      </c>
      <c r="G795" s="84">
        <v>54504.92</v>
      </c>
      <c r="H795" s="84">
        <v>52269.4</v>
      </c>
      <c r="I795" s="84">
        <v>57077.3</v>
      </c>
      <c r="J795" s="84">
        <v>47308.03</v>
      </c>
      <c r="K795" s="84">
        <v>59267.78</v>
      </c>
      <c r="L795" s="20"/>
    </row>
    <row r="796" spans="1:12" ht="82.5" customHeight="1" x14ac:dyDescent="0.25">
      <c r="A796" s="246" t="s">
        <v>1361</v>
      </c>
      <c r="B796" s="247"/>
      <c r="C796" s="243" t="s">
        <v>1847</v>
      </c>
      <c r="D796" s="181" t="s">
        <v>870</v>
      </c>
      <c r="E796" s="181" t="s">
        <v>324</v>
      </c>
      <c r="F796" s="181" t="s">
        <v>831</v>
      </c>
      <c r="G796" s="238">
        <v>21</v>
      </c>
      <c r="H796" s="82">
        <v>21</v>
      </c>
      <c r="I796" s="82">
        <v>21</v>
      </c>
      <c r="J796" s="82">
        <v>21</v>
      </c>
      <c r="K796" s="82">
        <v>21</v>
      </c>
      <c r="L796" s="20"/>
    </row>
    <row r="797" spans="1:12" ht="91.5" customHeight="1" x14ac:dyDescent="0.25">
      <c r="A797" s="248"/>
      <c r="B797" s="247"/>
      <c r="C797" s="244"/>
      <c r="D797" s="181" t="s">
        <v>868</v>
      </c>
      <c r="E797" s="181" t="s">
        <v>1848</v>
      </c>
      <c r="F797" s="181" t="s">
        <v>25</v>
      </c>
      <c r="G797" s="84">
        <v>3766.86</v>
      </c>
      <c r="H797" s="84">
        <v>3612.36</v>
      </c>
      <c r="I797" s="84">
        <v>3944.63</v>
      </c>
      <c r="J797" s="84">
        <v>3269.48</v>
      </c>
      <c r="K797" s="84">
        <v>4096.0200000000004</v>
      </c>
      <c r="L797" s="20"/>
    </row>
    <row r="798" spans="1:12" ht="78.75" customHeight="1" x14ac:dyDescent="0.25">
      <c r="A798" s="246" t="s">
        <v>1362</v>
      </c>
      <c r="B798" s="247"/>
      <c r="C798" s="243" t="s">
        <v>1849</v>
      </c>
      <c r="D798" s="181" t="s">
        <v>871</v>
      </c>
      <c r="E798" s="181" t="s">
        <v>324</v>
      </c>
      <c r="F798" s="181" t="s">
        <v>831</v>
      </c>
      <c r="G798" s="238">
        <v>271</v>
      </c>
      <c r="H798" s="82">
        <v>290</v>
      </c>
      <c r="I798" s="82">
        <v>290</v>
      </c>
      <c r="J798" s="82">
        <v>290</v>
      </c>
      <c r="K798" s="82">
        <v>290</v>
      </c>
      <c r="L798" s="20"/>
    </row>
    <row r="799" spans="1:12" ht="47.25" customHeight="1" x14ac:dyDescent="0.25">
      <c r="A799" s="247"/>
      <c r="B799" s="247"/>
      <c r="C799" s="245"/>
      <c r="D799" s="181" t="s">
        <v>868</v>
      </c>
      <c r="E799" s="246" t="s">
        <v>24</v>
      </c>
      <c r="F799" s="246" t="s">
        <v>25</v>
      </c>
      <c r="G799" s="86">
        <v>33253.730000000003</v>
      </c>
      <c r="H799" s="187">
        <v>31889.83</v>
      </c>
      <c r="I799" s="86">
        <v>34823.15</v>
      </c>
      <c r="J799" s="86">
        <v>28862.87</v>
      </c>
      <c r="K799" s="86">
        <v>36159.57</v>
      </c>
      <c r="L799" s="20"/>
    </row>
    <row r="800" spans="1:12" ht="48.75" customHeight="1" x14ac:dyDescent="0.25">
      <c r="A800" s="248"/>
      <c r="B800" s="247"/>
      <c r="C800" s="244"/>
      <c r="D800" s="181" t="s">
        <v>872</v>
      </c>
      <c r="E800" s="248"/>
      <c r="F800" s="248"/>
      <c r="G800" s="86">
        <v>19574.21</v>
      </c>
      <c r="H800" s="86">
        <v>18520.32</v>
      </c>
      <c r="I800" s="86">
        <v>18949.02</v>
      </c>
      <c r="J800" s="86">
        <v>15703.21</v>
      </c>
      <c r="K800" s="86">
        <v>19671.47</v>
      </c>
      <c r="L800" s="20"/>
    </row>
    <row r="801" spans="1:12" ht="83.25" customHeight="1" x14ac:dyDescent="0.25">
      <c r="A801" s="246" t="s">
        <v>1363</v>
      </c>
      <c r="B801" s="247"/>
      <c r="C801" s="243" t="s">
        <v>1850</v>
      </c>
      <c r="D801" s="181" t="s">
        <v>873</v>
      </c>
      <c r="E801" s="181" t="s">
        <v>324</v>
      </c>
      <c r="F801" s="181" t="s">
        <v>831</v>
      </c>
      <c r="G801" s="238">
        <v>443</v>
      </c>
      <c r="H801" s="82">
        <v>502</v>
      </c>
      <c r="I801" s="82">
        <v>502</v>
      </c>
      <c r="J801" s="82">
        <v>502</v>
      </c>
      <c r="K801" s="82">
        <v>502</v>
      </c>
      <c r="L801" s="20"/>
    </row>
    <row r="802" spans="1:12" ht="47.25" customHeight="1" x14ac:dyDescent="0.25">
      <c r="A802" s="247"/>
      <c r="B802" s="247"/>
      <c r="C802" s="245"/>
      <c r="D802" s="181" t="s">
        <v>868</v>
      </c>
      <c r="E802" s="284" t="s">
        <v>720</v>
      </c>
      <c r="F802" s="246" t="s">
        <v>25</v>
      </c>
      <c r="G802" s="84">
        <v>43249.94</v>
      </c>
      <c r="H802" s="84">
        <v>41476.04</v>
      </c>
      <c r="I802" s="84">
        <v>45291.13</v>
      </c>
      <c r="J802" s="84">
        <v>37539.17</v>
      </c>
      <c r="K802" s="84">
        <v>47029.29</v>
      </c>
      <c r="L802" s="20"/>
    </row>
    <row r="803" spans="1:12" ht="44.25" customHeight="1" x14ac:dyDescent="0.25">
      <c r="A803" s="248"/>
      <c r="B803" s="247"/>
      <c r="C803" s="244"/>
      <c r="D803" s="181" t="s">
        <v>872</v>
      </c>
      <c r="E803" s="285"/>
      <c r="F803" s="248"/>
      <c r="G803" s="84">
        <v>1643.26</v>
      </c>
      <c r="H803" s="84">
        <v>1554.78</v>
      </c>
      <c r="I803" s="84">
        <v>1590.78</v>
      </c>
      <c r="J803" s="84">
        <v>1318.29</v>
      </c>
      <c r="K803" s="84">
        <v>1651.43</v>
      </c>
      <c r="L803" s="20"/>
    </row>
    <row r="804" spans="1:12" ht="78.75" x14ac:dyDescent="0.25">
      <c r="A804" s="246" t="s">
        <v>1364</v>
      </c>
      <c r="B804" s="247"/>
      <c r="C804" s="243" t="s">
        <v>1851</v>
      </c>
      <c r="D804" s="199" t="s">
        <v>874</v>
      </c>
      <c r="E804" s="181" t="s">
        <v>875</v>
      </c>
      <c r="F804" s="181" t="s">
        <v>240</v>
      </c>
      <c r="G804" s="238">
        <v>12</v>
      </c>
      <c r="H804" s="82">
        <v>12</v>
      </c>
      <c r="I804" s="82">
        <v>12</v>
      </c>
      <c r="J804" s="82">
        <v>12</v>
      </c>
      <c r="K804" s="82">
        <v>12</v>
      </c>
      <c r="L804" s="23"/>
    </row>
    <row r="805" spans="1:12" ht="63" x14ac:dyDescent="0.25">
      <c r="A805" s="248"/>
      <c r="B805" s="247"/>
      <c r="C805" s="244"/>
      <c r="D805" s="181" t="s">
        <v>876</v>
      </c>
      <c r="E805" s="181" t="s">
        <v>24</v>
      </c>
      <c r="F805" s="181" t="s">
        <v>25</v>
      </c>
      <c r="G805" s="84">
        <v>7090.7</v>
      </c>
      <c r="H805" s="84">
        <v>5624.73</v>
      </c>
      <c r="I805" s="84">
        <v>7826.68</v>
      </c>
      <c r="J805" s="84">
        <v>6481.19</v>
      </c>
      <c r="K805" s="84">
        <v>8119.77</v>
      </c>
      <c r="L805" s="20"/>
    </row>
    <row r="806" spans="1:12" ht="78.75" x14ac:dyDescent="0.25">
      <c r="A806" s="246" t="s">
        <v>1365</v>
      </c>
      <c r="B806" s="247"/>
      <c r="C806" s="243" t="s">
        <v>1852</v>
      </c>
      <c r="D806" s="199" t="s">
        <v>877</v>
      </c>
      <c r="E806" s="181" t="s">
        <v>875</v>
      </c>
      <c r="F806" s="181" t="s">
        <v>240</v>
      </c>
      <c r="G806" s="238">
        <v>4</v>
      </c>
      <c r="H806" s="82">
        <v>4</v>
      </c>
      <c r="I806" s="82">
        <v>4</v>
      </c>
      <c r="J806" s="109">
        <v>4</v>
      </c>
      <c r="K806" s="109">
        <v>4</v>
      </c>
      <c r="L806" s="22"/>
    </row>
    <row r="807" spans="1:12" ht="63" x14ac:dyDescent="0.25">
      <c r="A807" s="248"/>
      <c r="B807" s="247"/>
      <c r="C807" s="244"/>
      <c r="D807" s="181" t="s">
        <v>876</v>
      </c>
      <c r="E807" s="181" t="s">
        <v>24</v>
      </c>
      <c r="F807" s="181" t="s">
        <v>25</v>
      </c>
      <c r="G807" s="84">
        <v>3067.6</v>
      </c>
      <c r="H807" s="84">
        <v>2835.6</v>
      </c>
      <c r="I807" s="84">
        <v>3945.68</v>
      </c>
      <c r="J807" s="84">
        <v>3267.37</v>
      </c>
      <c r="K807" s="84">
        <v>4093.43</v>
      </c>
      <c r="L807" s="20"/>
    </row>
    <row r="808" spans="1:12" ht="78.75" x14ac:dyDescent="0.25">
      <c r="A808" s="246" t="s">
        <v>1366</v>
      </c>
      <c r="B808" s="247"/>
      <c r="C808" s="243" t="s">
        <v>1853</v>
      </c>
      <c r="D808" s="178" t="s">
        <v>878</v>
      </c>
      <c r="E808" s="181" t="s">
        <v>879</v>
      </c>
      <c r="F808" s="181" t="s">
        <v>23</v>
      </c>
      <c r="G808" s="238">
        <v>4</v>
      </c>
      <c r="H808" s="82">
        <v>4</v>
      </c>
      <c r="I808" s="82">
        <v>4</v>
      </c>
      <c r="J808" s="109">
        <v>4</v>
      </c>
      <c r="K808" s="109">
        <v>4</v>
      </c>
      <c r="L808" s="22"/>
    </row>
    <row r="809" spans="1:12" ht="63" x14ac:dyDescent="0.25">
      <c r="A809" s="248"/>
      <c r="B809" s="247"/>
      <c r="C809" s="244"/>
      <c r="D809" s="181" t="s">
        <v>876</v>
      </c>
      <c r="E809" s="181" t="s">
        <v>24</v>
      </c>
      <c r="F809" s="181" t="s">
        <v>25</v>
      </c>
      <c r="G809" s="84">
        <v>33483.660000000003</v>
      </c>
      <c r="H809" s="107">
        <v>18454.7</v>
      </c>
      <c r="I809" s="84">
        <v>25679.3</v>
      </c>
      <c r="J809" s="84">
        <v>21264.75</v>
      </c>
      <c r="K809" s="84">
        <v>26640.92</v>
      </c>
      <c r="L809" s="20"/>
    </row>
    <row r="810" spans="1:12" ht="97.5" customHeight="1" x14ac:dyDescent="0.25">
      <c r="A810" s="246" t="s">
        <v>1367</v>
      </c>
      <c r="B810" s="247"/>
      <c r="C810" s="243" t="s">
        <v>1854</v>
      </c>
      <c r="D810" s="199" t="s">
        <v>880</v>
      </c>
      <c r="E810" s="181" t="s">
        <v>881</v>
      </c>
      <c r="F810" s="181" t="s">
        <v>23</v>
      </c>
      <c r="G810" s="238">
        <v>2</v>
      </c>
      <c r="H810" s="82">
        <v>2</v>
      </c>
      <c r="I810" s="82">
        <v>2</v>
      </c>
      <c r="J810" s="109">
        <v>2</v>
      </c>
      <c r="K810" s="109">
        <v>2</v>
      </c>
      <c r="L810" s="22"/>
    </row>
    <row r="811" spans="1:12" ht="79.5" customHeight="1" x14ac:dyDescent="0.25">
      <c r="A811" s="248"/>
      <c r="B811" s="247"/>
      <c r="C811" s="244"/>
      <c r="D811" s="181" t="s">
        <v>876</v>
      </c>
      <c r="E811" s="181" t="s">
        <v>24</v>
      </c>
      <c r="F811" s="181" t="s">
        <v>25</v>
      </c>
      <c r="G811" s="84">
        <v>6587.9</v>
      </c>
      <c r="H811" s="84">
        <v>11202.98</v>
      </c>
      <c r="I811" s="84">
        <v>15588.69</v>
      </c>
      <c r="J811" s="84">
        <v>12908.82</v>
      </c>
      <c r="K811" s="84">
        <v>16172.44</v>
      </c>
      <c r="L811" s="20"/>
    </row>
    <row r="812" spans="1:12" ht="37.5" customHeight="1" x14ac:dyDescent="0.25">
      <c r="A812" s="246" t="s">
        <v>1368</v>
      </c>
      <c r="B812" s="247"/>
      <c r="C812" s="243" t="s">
        <v>882</v>
      </c>
      <c r="D812" s="243" t="s">
        <v>883</v>
      </c>
      <c r="E812" s="181" t="s">
        <v>68</v>
      </c>
      <c r="F812" s="181" t="s">
        <v>23</v>
      </c>
      <c r="G812" s="238">
        <v>1</v>
      </c>
      <c r="H812" s="82">
        <v>1</v>
      </c>
      <c r="I812" s="82">
        <v>1</v>
      </c>
      <c r="J812" s="109">
        <v>1</v>
      </c>
      <c r="K812" s="109">
        <v>1</v>
      </c>
      <c r="L812" s="22"/>
    </row>
    <row r="813" spans="1:12" ht="43.5" customHeight="1" x14ac:dyDescent="0.25">
      <c r="A813" s="247"/>
      <c r="B813" s="247"/>
      <c r="C813" s="245"/>
      <c r="D813" s="244"/>
      <c r="E813" s="181" t="s">
        <v>116</v>
      </c>
      <c r="F813" s="181" t="s">
        <v>240</v>
      </c>
      <c r="G813" s="238">
        <v>2225</v>
      </c>
      <c r="H813" s="82">
        <v>2235</v>
      </c>
      <c r="I813" s="82">
        <v>2235</v>
      </c>
      <c r="J813" s="82">
        <v>2235</v>
      </c>
      <c r="K813" s="82">
        <v>2235</v>
      </c>
      <c r="L813" s="20"/>
    </row>
    <row r="814" spans="1:12" ht="65.25" customHeight="1" x14ac:dyDescent="0.25">
      <c r="A814" s="248"/>
      <c r="B814" s="247"/>
      <c r="C814" s="244"/>
      <c r="D814" s="181" t="s">
        <v>884</v>
      </c>
      <c r="E814" s="181" t="s">
        <v>24</v>
      </c>
      <c r="F814" s="181" t="s">
        <v>25</v>
      </c>
      <c r="G814" s="84">
        <v>6428.25</v>
      </c>
      <c r="H814" s="84">
        <v>7803.8</v>
      </c>
      <c r="I814" s="84">
        <v>11016.4</v>
      </c>
      <c r="J814" s="84">
        <v>9130.5</v>
      </c>
      <c r="K814" s="84">
        <v>11438.7</v>
      </c>
      <c r="L814" s="20"/>
    </row>
    <row r="815" spans="1:12" ht="28.5" customHeight="1" x14ac:dyDescent="0.25">
      <c r="A815" s="246" t="s">
        <v>1369</v>
      </c>
      <c r="B815" s="247"/>
      <c r="C815" s="243" t="s">
        <v>885</v>
      </c>
      <c r="D815" s="243" t="s">
        <v>886</v>
      </c>
      <c r="E815" s="181" t="s">
        <v>887</v>
      </c>
      <c r="F815" s="246" t="s">
        <v>831</v>
      </c>
      <c r="G815" s="238">
        <v>15742</v>
      </c>
      <c r="H815" s="82">
        <v>15150</v>
      </c>
      <c r="I815" s="82">
        <v>15150</v>
      </c>
      <c r="J815" s="82">
        <v>15150</v>
      </c>
      <c r="K815" s="82">
        <v>15150</v>
      </c>
      <c r="L815" s="22"/>
    </row>
    <row r="816" spans="1:12" ht="54.75" customHeight="1" x14ac:dyDescent="0.25">
      <c r="A816" s="247"/>
      <c r="B816" s="247"/>
      <c r="C816" s="245"/>
      <c r="D816" s="244"/>
      <c r="E816" s="181" t="s">
        <v>888</v>
      </c>
      <c r="F816" s="248"/>
      <c r="G816" s="238">
        <v>7883</v>
      </c>
      <c r="H816" s="82">
        <v>8000</v>
      </c>
      <c r="I816" s="82">
        <v>8000</v>
      </c>
      <c r="J816" s="82">
        <v>8000</v>
      </c>
      <c r="K816" s="82">
        <v>8000</v>
      </c>
      <c r="L816" s="20"/>
    </row>
    <row r="817" spans="1:12" ht="66.75" customHeight="1" x14ac:dyDescent="0.25">
      <c r="A817" s="248"/>
      <c r="B817" s="247"/>
      <c r="C817" s="244"/>
      <c r="D817" s="181" t="s">
        <v>889</v>
      </c>
      <c r="E817" s="181" t="s">
        <v>24</v>
      </c>
      <c r="F817" s="181" t="s">
        <v>25</v>
      </c>
      <c r="G817" s="84">
        <v>92976.21</v>
      </c>
      <c r="H817" s="84">
        <v>91628.47</v>
      </c>
      <c r="I817" s="84">
        <v>89359.51</v>
      </c>
      <c r="J817" s="84">
        <v>74066.27</v>
      </c>
      <c r="K817" s="84">
        <v>92790.43</v>
      </c>
      <c r="L817" s="20"/>
    </row>
    <row r="818" spans="1:12" ht="78.75" customHeight="1" x14ac:dyDescent="0.25">
      <c r="A818" s="246" t="s">
        <v>1370</v>
      </c>
      <c r="B818" s="247"/>
      <c r="C818" s="243" t="s">
        <v>890</v>
      </c>
      <c r="D818" s="199" t="s">
        <v>891</v>
      </c>
      <c r="E818" s="181" t="s">
        <v>892</v>
      </c>
      <c r="F818" s="181" t="s">
        <v>240</v>
      </c>
      <c r="G818" s="238">
        <v>3353</v>
      </c>
      <c r="H818" s="82">
        <v>3200</v>
      </c>
      <c r="I818" s="82">
        <v>3200</v>
      </c>
      <c r="J818" s="82">
        <v>3200</v>
      </c>
      <c r="K818" s="82">
        <v>3200</v>
      </c>
      <c r="L818" s="22"/>
    </row>
    <row r="819" spans="1:12" ht="63" x14ac:dyDescent="0.25">
      <c r="A819" s="248"/>
      <c r="B819" s="247"/>
      <c r="C819" s="244"/>
      <c r="D819" s="181" t="s">
        <v>910</v>
      </c>
      <c r="E819" s="181" t="s">
        <v>24</v>
      </c>
      <c r="F819" s="181" t="s">
        <v>25</v>
      </c>
      <c r="G819" s="84">
        <v>6414.8</v>
      </c>
      <c r="H819" s="84">
        <v>7565.6</v>
      </c>
      <c r="I819" s="84">
        <v>8460.7000000000007</v>
      </c>
      <c r="J819" s="84">
        <v>7011.92</v>
      </c>
      <c r="K819" s="197">
        <v>8784.51</v>
      </c>
      <c r="L819" s="20"/>
    </row>
    <row r="820" spans="1:12" s="3" customFormat="1" ht="34.5" customHeight="1" x14ac:dyDescent="0.25">
      <c r="A820" s="246" t="s">
        <v>1371</v>
      </c>
      <c r="B820" s="247"/>
      <c r="C820" s="243" t="s">
        <v>893</v>
      </c>
      <c r="D820" s="246" t="s">
        <v>894</v>
      </c>
      <c r="E820" s="181" t="s">
        <v>888</v>
      </c>
      <c r="F820" s="246" t="s">
        <v>23</v>
      </c>
      <c r="G820" s="238">
        <v>18667</v>
      </c>
      <c r="H820" s="82">
        <v>20000</v>
      </c>
      <c r="I820" s="82">
        <v>20000</v>
      </c>
      <c r="J820" s="82">
        <v>20000</v>
      </c>
      <c r="K820" s="82">
        <v>20000</v>
      </c>
      <c r="L820" s="20"/>
    </row>
    <row r="821" spans="1:12" ht="48" customHeight="1" x14ac:dyDescent="0.25">
      <c r="A821" s="247"/>
      <c r="B821" s="247"/>
      <c r="C821" s="245"/>
      <c r="D821" s="248"/>
      <c r="E821" s="200" t="s">
        <v>895</v>
      </c>
      <c r="F821" s="248"/>
      <c r="G821" s="238">
        <v>3887</v>
      </c>
      <c r="H821" s="82">
        <v>2200</v>
      </c>
      <c r="I821" s="82">
        <v>2200</v>
      </c>
      <c r="J821" s="82">
        <v>2200</v>
      </c>
      <c r="K821" s="82">
        <v>2200</v>
      </c>
      <c r="L821" s="20"/>
    </row>
    <row r="822" spans="1:12" ht="67.5" customHeight="1" x14ac:dyDescent="0.25">
      <c r="A822" s="248"/>
      <c r="B822" s="247"/>
      <c r="C822" s="244"/>
      <c r="D822" s="176" t="s">
        <v>1050</v>
      </c>
      <c r="E822" s="182" t="s">
        <v>24</v>
      </c>
      <c r="F822" s="182" t="s">
        <v>6</v>
      </c>
      <c r="G822" s="84">
        <v>50047.7</v>
      </c>
      <c r="H822" s="84">
        <v>47278.23</v>
      </c>
      <c r="I822" s="84">
        <v>46107.49</v>
      </c>
      <c r="J822" s="84">
        <v>38216.53</v>
      </c>
      <c r="K822" s="84">
        <v>47877.77</v>
      </c>
      <c r="L822" s="21"/>
    </row>
    <row r="823" spans="1:12" ht="78.75" customHeight="1" x14ac:dyDescent="0.25">
      <c r="A823" s="246" t="s">
        <v>1372</v>
      </c>
      <c r="B823" s="247"/>
      <c r="C823" s="243" t="s">
        <v>1856</v>
      </c>
      <c r="D823" s="176" t="s">
        <v>1855</v>
      </c>
      <c r="E823" s="200" t="s">
        <v>1051</v>
      </c>
      <c r="F823" s="182" t="s">
        <v>23</v>
      </c>
      <c r="G823" s="238">
        <v>144</v>
      </c>
      <c r="H823" s="82">
        <v>142</v>
      </c>
      <c r="I823" s="82">
        <v>142</v>
      </c>
      <c r="J823" s="109">
        <v>142</v>
      </c>
      <c r="K823" s="109">
        <v>142</v>
      </c>
      <c r="L823" s="24"/>
    </row>
    <row r="824" spans="1:12" ht="66" customHeight="1" x14ac:dyDescent="0.25">
      <c r="A824" s="248"/>
      <c r="B824" s="247"/>
      <c r="C824" s="244"/>
      <c r="D824" s="181" t="s">
        <v>1052</v>
      </c>
      <c r="E824" s="182" t="s">
        <v>24</v>
      </c>
      <c r="F824" s="182" t="s">
        <v>6</v>
      </c>
      <c r="G824" s="84">
        <v>859.77</v>
      </c>
      <c r="H824" s="84">
        <v>759.63</v>
      </c>
      <c r="I824" s="84">
        <v>1556.02</v>
      </c>
      <c r="J824" s="84">
        <v>1289.71</v>
      </c>
      <c r="K824" s="84">
        <v>1615.78</v>
      </c>
      <c r="L824" s="21"/>
    </row>
    <row r="825" spans="1:12" ht="78.75" x14ac:dyDescent="0.25">
      <c r="A825" s="246" t="s">
        <v>1373</v>
      </c>
      <c r="B825" s="247"/>
      <c r="C825" s="243" t="s">
        <v>1857</v>
      </c>
      <c r="D825" s="199" t="s">
        <v>1053</v>
      </c>
      <c r="E825" s="183" t="s">
        <v>830</v>
      </c>
      <c r="F825" s="183" t="s">
        <v>23</v>
      </c>
      <c r="G825" s="84" t="s">
        <v>600</v>
      </c>
      <c r="H825" s="82">
        <v>2500</v>
      </c>
      <c r="I825" s="82">
        <v>2500</v>
      </c>
      <c r="J825" s="82">
        <v>2500</v>
      </c>
      <c r="K825" s="82">
        <v>2500</v>
      </c>
      <c r="L825" s="25"/>
    </row>
    <row r="826" spans="1:12" ht="67.5" customHeight="1" x14ac:dyDescent="0.25">
      <c r="A826" s="248"/>
      <c r="B826" s="247"/>
      <c r="C826" s="244"/>
      <c r="D826" s="181" t="s">
        <v>1054</v>
      </c>
      <c r="E826" s="182" t="s">
        <v>24</v>
      </c>
      <c r="F826" s="182" t="s">
        <v>6</v>
      </c>
      <c r="G826" s="84" t="s">
        <v>600</v>
      </c>
      <c r="H826" s="84">
        <v>5826.6</v>
      </c>
      <c r="I826" s="84">
        <v>5359.1</v>
      </c>
      <c r="J826" s="84">
        <v>4442</v>
      </c>
      <c r="K826" s="84">
        <v>5565.1</v>
      </c>
      <c r="L826" s="21"/>
    </row>
    <row r="827" spans="1:12" ht="78.75" x14ac:dyDescent="0.25">
      <c r="A827" s="246" t="s">
        <v>1374</v>
      </c>
      <c r="B827" s="247"/>
      <c r="C827" s="279" t="s">
        <v>810</v>
      </c>
      <c r="D827" s="199" t="s">
        <v>1055</v>
      </c>
      <c r="E827" s="182" t="s">
        <v>1057</v>
      </c>
      <c r="F827" s="182" t="s">
        <v>20</v>
      </c>
      <c r="G827" s="84" t="s">
        <v>600</v>
      </c>
      <c r="H827" s="82">
        <v>12568</v>
      </c>
      <c r="I827" s="82">
        <v>12568</v>
      </c>
      <c r="J827" s="82">
        <v>12568</v>
      </c>
      <c r="K827" s="82">
        <v>12568</v>
      </c>
      <c r="L827" s="25"/>
    </row>
    <row r="828" spans="1:12" ht="241.5" customHeight="1" x14ac:dyDescent="0.25">
      <c r="A828" s="248"/>
      <c r="B828" s="247"/>
      <c r="C828" s="280"/>
      <c r="D828" s="176" t="s">
        <v>1056</v>
      </c>
      <c r="E828" s="182" t="s">
        <v>24</v>
      </c>
      <c r="F828" s="182" t="s">
        <v>6</v>
      </c>
      <c r="G828" s="84" t="s">
        <v>600</v>
      </c>
      <c r="H828" s="84">
        <v>8463</v>
      </c>
      <c r="I828" s="84">
        <v>8080</v>
      </c>
      <c r="J828" s="84">
        <v>6697.2</v>
      </c>
      <c r="K828" s="84">
        <v>8390.4</v>
      </c>
      <c r="L828" s="21"/>
    </row>
    <row r="829" spans="1:12" ht="79.5" customHeight="1" x14ac:dyDescent="0.25">
      <c r="A829" s="246" t="s">
        <v>1375</v>
      </c>
      <c r="B829" s="247"/>
      <c r="C829" s="243" t="s">
        <v>1058</v>
      </c>
      <c r="D829" s="177" t="s">
        <v>806</v>
      </c>
      <c r="E829" s="181" t="s">
        <v>1059</v>
      </c>
      <c r="F829" s="181" t="s">
        <v>23</v>
      </c>
      <c r="G829" s="84" t="s">
        <v>600</v>
      </c>
      <c r="H829" s="82">
        <v>120</v>
      </c>
      <c r="I829" s="82">
        <v>120</v>
      </c>
      <c r="J829" s="82">
        <v>120</v>
      </c>
      <c r="K829" s="82">
        <v>120</v>
      </c>
      <c r="L829" s="22"/>
    </row>
    <row r="830" spans="1:12" ht="63.75" customHeight="1" x14ac:dyDescent="0.25">
      <c r="A830" s="248"/>
      <c r="B830" s="247"/>
      <c r="C830" s="244"/>
      <c r="D830" s="181" t="s">
        <v>876</v>
      </c>
      <c r="E830" s="181" t="s">
        <v>24</v>
      </c>
      <c r="F830" s="176" t="s">
        <v>25</v>
      </c>
      <c r="G830" s="84" t="s">
        <v>600</v>
      </c>
      <c r="H830" s="84">
        <v>8367.3700000000008</v>
      </c>
      <c r="I830" s="84">
        <v>11643.01</v>
      </c>
      <c r="J830" s="84">
        <v>9641.4500000000007</v>
      </c>
      <c r="K830" s="84">
        <v>12079.01</v>
      </c>
      <c r="L830" s="20"/>
    </row>
    <row r="831" spans="1:12" ht="36.75" customHeight="1" x14ac:dyDescent="0.25">
      <c r="A831" s="265" t="s">
        <v>897</v>
      </c>
      <c r="B831" s="266"/>
      <c r="C831" s="266"/>
      <c r="D831" s="267"/>
      <c r="E831" s="269" t="s">
        <v>7</v>
      </c>
      <c r="F831" s="269" t="s">
        <v>6</v>
      </c>
      <c r="G831" s="19">
        <v>1033106.4499999996</v>
      </c>
      <c r="H831" s="19">
        <v>1071718.93</v>
      </c>
      <c r="I831" s="19">
        <v>1162828.6400000001</v>
      </c>
      <c r="J831" s="19">
        <v>963782.79999999993</v>
      </c>
      <c r="K831" s="19">
        <v>1207419.3600000001</v>
      </c>
      <c r="L831" s="22"/>
    </row>
    <row r="832" spans="1:12" ht="42.75" customHeight="1" x14ac:dyDescent="0.25">
      <c r="A832" s="291" t="s">
        <v>898</v>
      </c>
      <c r="B832" s="292"/>
      <c r="C832" s="292"/>
      <c r="D832" s="293"/>
      <c r="E832" s="290"/>
      <c r="F832" s="290"/>
      <c r="G832" s="26">
        <v>1033106.4499999996</v>
      </c>
      <c r="H832" s="26">
        <v>1071718.93</v>
      </c>
      <c r="I832" s="26">
        <v>1162828.6400000001</v>
      </c>
      <c r="J832" s="26">
        <v>963782.79999999993</v>
      </c>
      <c r="K832" s="19">
        <v>1207419.3600000001</v>
      </c>
      <c r="L832" s="22"/>
    </row>
    <row r="833" spans="1:12" x14ac:dyDescent="0.25">
      <c r="A833" s="388" t="s">
        <v>916</v>
      </c>
      <c r="B833" s="388"/>
      <c r="C833" s="388"/>
      <c r="D833" s="388"/>
      <c r="E833" s="388"/>
      <c r="F833" s="388"/>
      <c r="G833" s="388"/>
      <c r="H833" s="388"/>
      <c r="I833" s="388"/>
      <c r="J833" s="388"/>
      <c r="K833" s="388"/>
      <c r="L833" s="388"/>
    </row>
    <row r="834" spans="1:12" ht="78.75" customHeight="1" x14ac:dyDescent="0.25">
      <c r="A834" s="259" t="s">
        <v>900</v>
      </c>
      <c r="B834" s="259" t="s">
        <v>150</v>
      </c>
      <c r="C834" s="260" t="s">
        <v>1319</v>
      </c>
      <c r="D834" s="181" t="s">
        <v>922</v>
      </c>
      <c r="E834" s="181" t="s">
        <v>918</v>
      </c>
      <c r="F834" s="181" t="s">
        <v>321</v>
      </c>
      <c r="G834" s="66">
        <f>14993</f>
        <v>14993</v>
      </c>
      <c r="H834" s="66">
        <v>15091</v>
      </c>
      <c r="I834" s="66">
        <v>15382</v>
      </c>
      <c r="J834" s="66">
        <v>15382</v>
      </c>
      <c r="K834" s="66">
        <v>15552</v>
      </c>
    </row>
    <row r="835" spans="1:12" ht="63" x14ac:dyDescent="0.25">
      <c r="A835" s="259"/>
      <c r="B835" s="259"/>
      <c r="C835" s="260"/>
      <c r="D835" s="181" t="s">
        <v>1313</v>
      </c>
      <c r="E835" s="181" t="s">
        <v>24</v>
      </c>
      <c r="F835" s="181" t="s">
        <v>25</v>
      </c>
      <c r="G835" s="84">
        <f>10015.8+288.45</f>
        <v>10304.25</v>
      </c>
      <c r="H835" s="63">
        <f>13731.2-317</f>
        <v>13414.2</v>
      </c>
      <c r="I835" s="63">
        <v>13231.2</v>
      </c>
      <c r="J835" s="63">
        <f>10046.6-0.1</f>
        <v>10046.5</v>
      </c>
      <c r="K835" s="63">
        <f>12564.5</f>
        <v>12564.5</v>
      </c>
    </row>
    <row r="836" spans="1:12" s="3" customFormat="1" ht="78.75" x14ac:dyDescent="0.25">
      <c r="A836" s="259" t="s">
        <v>901</v>
      </c>
      <c r="B836" s="259"/>
      <c r="C836" s="260" t="s">
        <v>154</v>
      </c>
      <c r="D836" s="181" t="s">
        <v>1112</v>
      </c>
      <c r="E836" s="181" t="s">
        <v>116</v>
      </c>
      <c r="F836" s="181" t="s">
        <v>23</v>
      </c>
      <c r="G836" s="66">
        <v>20</v>
      </c>
      <c r="H836" s="66">
        <v>20</v>
      </c>
      <c r="I836" s="66">
        <v>20</v>
      </c>
      <c r="J836" s="66">
        <v>22</v>
      </c>
      <c r="K836" s="66">
        <v>22</v>
      </c>
    </row>
    <row r="837" spans="1:12" s="3" customFormat="1" ht="47.25" customHeight="1" x14ac:dyDescent="0.25">
      <c r="A837" s="259"/>
      <c r="B837" s="259"/>
      <c r="C837" s="260"/>
      <c r="D837" s="181" t="s">
        <v>1314</v>
      </c>
      <c r="E837" s="181" t="s">
        <v>24</v>
      </c>
      <c r="F837" s="181" t="s">
        <v>25</v>
      </c>
      <c r="G837" s="84">
        <v>1500</v>
      </c>
      <c r="H837" s="84">
        <v>2008.9</v>
      </c>
      <c r="I837" s="84">
        <v>1708.9</v>
      </c>
      <c r="J837" s="84">
        <v>1349.5</v>
      </c>
      <c r="K837" s="84">
        <v>1758.9</v>
      </c>
    </row>
    <row r="838" spans="1:12" ht="81" customHeight="1" x14ac:dyDescent="0.25">
      <c r="A838" s="259" t="s">
        <v>902</v>
      </c>
      <c r="B838" s="259"/>
      <c r="C838" s="260" t="s">
        <v>155</v>
      </c>
      <c r="D838" s="178" t="s">
        <v>1108</v>
      </c>
      <c r="E838" s="181" t="s">
        <v>116</v>
      </c>
      <c r="F838" s="181" t="s">
        <v>23</v>
      </c>
      <c r="G838" s="66" t="s">
        <v>42</v>
      </c>
      <c r="H838" s="66">
        <v>56</v>
      </c>
      <c r="I838" s="66">
        <v>57</v>
      </c>
      <c r="J838" s="66">
        <v>57</v>
      </c>
      <c r="K838" s="66">
        <v>57</v>
      </c>
    </row>
    <row r="839" spans="1:12" ht="67.5" customHeight="1" x14ac:dyDescent="0.25">
      <c r="A839" s="259"/>
      <c r="B839" s="259"/>
      <c r="C839" s="260"/>
      <c r="D839" s="181" t="s">
        <v>1314</v>
      </c>
      <c r="E839" s="181" t="s">
        <v>24</v>
      </c>
      <c r="F839" s="181" t="s">
        <v>25</v>
      </c>
      <c r="G839" s="84">
        <v>2511</v>
      </c>
      <c r="H839" s="84">
        <v>3362.9</v>
      </c>
      <c r="I839" s="84">
        <v>3162.9</v>
      </c>
      <c r="J839" s="84">
        <v>2393.8000000000002</v>
      </c>
      <c r="K839" s="84">
        <v>3112.9</v>
      </c>
    </row>
    <row r="840" spans="1:12" ht="102" customHeight="1" x14ac:dyDescent="0.25">
      <c r="A840" s="259" t="s">
        <v>903</v>
      </c>
      <c r="B840" s="259"/>
      <c r="C840" s="260" t="s">
        <v>1320</v>
      </c>
      <c r="D840" s="181" t="s">
        <v>1108</v>
      </c>
      <c r="E840" s="181" t="s">
        <v>1109</v>
      </c>
      <c r="F840" s="181" t="s">
        <v>23</v>
      </c>
      <c r="G840" s="66">
        <v>53</v>
      </c>
      <c r="H840" s="66">
        <v>54</v>
      </c>
      <c r="I840" s="66">
        <v>55</v>
      </c>
      <c r="J840" s="66">
        <v>55</v>
      </c>
      <c r="K840" s="66">
        <v>55</v>
      </c>
    </row>
    <row r="841" spans="1:12" ht="118.5" customHeight="1" x14ac:dyDescent="0.25">
      <c r="A841" s="259"/>
      <c r="B841" s="259"/>
      <c r="C841" s="260"/>
      <c r="D841" s="181" t="s">
        <v>1314</v>
      </c>
      <c r="E841" s="181" t="s">
        <v>24</v>
      </c>
      <c r="F841" s="181" t="s">
        <v>25</v>
      </c>
      <c r="G841" s="84">
        <v>3011.5</v>
      </c>
      <c r="H841" s="84">
        <v>4033.4</v>
      </c>
      <c r="I841" s="84">
        <v>3957.6</v>
      </c>
      <c r="J841" s="84">
        <v>3148.3</v>
      </c>
      <c r="K841" s="84">
        <v>3783.4</v>
      </c>
    </row>
    <row r="842" spans="1:12" ht="41.25" customHeight="1" x14ac:dyDescent="0.25">
      <c r="A842" s="259" t="s">
        <v>904</v>
      </c>
      <c r="B842" s="259"/>
      <c r="C842" s="260" t="s">
        <v>1321</v>
      </c>
      <c r="D842" s="260" t="s">
        <v>917</v>
      </c>
      <c r="E842" s="181" t="s">
        <v>387</v>
      </c>
      <c r="F842" s="181" t="s">
        <v>20</v>
      </c>
      <c r="G842" s="82">
        <v>4872</v>
      </c>
      <c r="H842" s="82">
        <v>15179</v>
      </c>
      <c r="I842" s="82">
        <v>8500</v>
      </c>
      <c r="J842" s="82">
        <v>8500</v>
      </c>
      <c r="K842" s="82">
        <v>8500</v>
      </c>
    </row>
    <row r="843" spans="1:12" s="3" customFormat="1" ht="36" customHeight="1" x14ac:dyDescent="0.25">
      <c r="A843" s="259"/>
      <c r="B843" s="259"/>
      <c r="C843" s="260"/>
      <c r="D843" s="260"/>
      <c r="E843" s="181" t="s">
        <v>1109</v>
      </c>
      <c r="F843" s="181" t="s">
        <v>240</v>
      </c>
      <c r="G843" s="82">
        <v>102</v>
      </c>
      <c r="H843" s="82">
        <v>303</v>
      </c>
      <c r="I843" s="82">
        <v>70</v>
      </c>
      <c r="J843" s="82">
        <v>70</v>
      </c>
      <c r="K843" s="82">
        <v>70</v>
      </c>
    </row>
    <row r="844" spans="1:12" ht="66.75" customHeight="1" x14ac:dyDescent="0.25">
      <c r="A844" s="259"/>
      <c r="B844" s="259"/>
      <c r="C844" s="260"/>
      <c r="D844" s="181" t="s">
        <v>920</v>
      </c>
      <c r="E844" s="181" t="s">
        <v>24</v>
      </c>
      <c r="F844" s="181" t="s">
        <v>25</v>
      </c>
      <c r="G844" s="84">
        <v>3124.68</v>
      </c>
      <c r="H844" s="84">
        <v>7197.82</v>
      </c>
      <c r="I844" s="84">
        <v>8305.57</v>
      </c>
      <c r="J844" s="84">
        <v>6377.02</v>
      </c>
      <c r="K844" s="84">
        <v>7989.21</v>
      </c>
    </row>
    <row r="845" spans="1:12" s="3" customFormat="1" ht="48.75" customHeight="1" x14ac:dyDescent="0.25">
      <c r="A845" s="259" t="s">
        <v>905</v>
      </c>
      <c r="B845" s="259"/>
      <c r="C845" s="260" t="s">
        <v>385</v>
      </c>
      <c r="D845" s="260" t="s">
        <v>1322</v>
      </c>
      <c r="E845" s="181" t="s">
        <v>387</v>
      </c>
      <c r="F845" s="181" t="s">
        <v>20</v>
      </c>
      <c r="G845" s="82">
        <v>28487</v>
      </c>
      <c r="H845" s="82">
        <v>26729</v>
      </c>
      <c r="I845" s="82">
        <v>13500</v>
      </c>
      <c r="J845" s="82">
        <v>13500</v>
      </c>
      <c r="K845" s="82">
        <v>13500</v>
      </c>
    </row>
    <row r="846" spans="1:12" ht="15" customHeight="1" x14ac:dyDescent="0.25">
      <c r="A846" s="259"/>
      <c r="B846" s="259"/>
      <c r="C846" s="260"/>
      <c r="D846" s="260"/>
      <c r="E846" s="281" t="s">
        <v>116</v>
      </c>
      <c r="F846" s="281" t="s">
        <v>240</v>
      </c>
      <c r="G846" s="282">
        <v>117</v>
      </c>
      <c r="H846" s="282">
        <v>121</v>
      </c>
      <c r="I846" s="282">
        <v>40</v>
      </c>
      <c r="J846" s="282">
        <v>40</v>
      </c>
      <c r="K846" s="282">
        <v>40</v>
      </c>
    </row>
    <row r="847" spans="1:12" ht="17.25" customHeight="1" x14ac:dyDescent="0.25">
      <c r="A847" s="259"/>
      <c r="B847" s="259"/>
      <c r="C847" s="260"/>
      <c r="D847" s="260"/>
      <c r="E847" s="281"/>
      <c r="F847" s="281"/>
      <c r="G847" s="282"/>
      <c r="H847" s="282"/>
      <c r="I847" s="282"/>
      <c r="J847" s="282"/>
      <c r="K847" s="282"/>
    </row>
    <row r="848" spans="1:12" ht="79.5" customHeight="1" x14ac:dyDescent="0.25">
      <c r="A848" s="259"/>
      <c r="B848" s="259"/>
      <c r="C848" s="260"/>
      <c r="D848" s="73" t="s">
        <v>920</v>
      </c>
      <c r="E848" s="60" t="s">
        <v>24</v>
      </c>
      <c r="F848" s="73" t="s">
        <v>25</v>
      </c>
      <c r="G848" s="84">
        <v>18270.29</v>
      </c>
      <c r="H848" s="84">
        <v>11431.83</v>
      </c>
      <c r="I848" s="84">
        <v>13191.2</v>
      </c>
      <c r="J848" s="84">
        <v>10128.200000000001</v>
      </c>
      <c r="K848" s="84">
        <v>12688.7</v>
      </c>
    </row>
    <row r="849" spans="1:12" ht="15" customHeight="1" x14ac:dyDescent="0.25">
      <c r="A849" s="259" t="s">
        <v>906</v>
      </c>
      <c r="B849" s="259"/>
      <c r="C849" s="273" t="s">
        <v>1323</v>
      </c>
      <c r="D849" s="271" t="s">
        <v>1110</v>
      </c>
      <c r="E849" s="281" t="s">
        <v>387</v>
      </c>
      <c r="F849" s="281" t="s">
        <v>20</v>
      </c>
      <c r="G849" s="282">
        <v>31655</v>
      </c>
      <c r="H849" s="282">
        <v>27390</v>
      </c>
      <c r="I849" s="282">
        <v>12500</v>
      </c>
      <c r="J849" s="282">
        <v>12500</v>
      </c>
      <c r="K849" s="282">
        <v>12500</v>
      </c>
      <c r="L849" s="3"/>
    </row>
    <row r="850" spans="1:12" ht="27" customHeight="1" x14ac:dyDescent="0.25">
      <c r="A850" s="259"/>
      <c r="B850" s="259"/>
      <c r="C850" s="273"/>
      <c r="D850" s="271"/>
      <c r="E850" s="281"/>
      <c r="F850" s="281"/>
      <c r="G850" s="282"/>
      <c r="H850" s="282"/>
      <c r="I850" s="282"/>
      <c r="J850" s="282"/>
      <c r="K850" s="282"/>
      <c r="L850" s="3"/>
    </row>
    <row r="851" spans="1:12" s="3" customFormat="1" ht="39.75" customHeight="1" x14ac:dyDescent="0.25">
      <c r="A851" s="259"/>
      <c r="B851" s="259"/>
      <c r="C851" s="273"/>
      <c r="D851" s="271"/>
      <c r="E851" s="73" t="s">
        <v>116</v>
      </c>
      <c r="F851" s="73" t="s">
        <v>240</v>
      </c>
      <c r="G851" s="82">
        <v>128</v>
      </c>
      <c r="H851" s="82">
        <v>89</v>
      </c>
      <c r="I851" s="82">
        <v>40</v>
      </c>
      <c r="J851" s="82">
        <v>40</v>
      </c>
      <c r="K851" s="82">
        <v>40</v>
      </c>
    </row>
    <row r="852" spans="1:12" ht="65.25" customHeight="1" x14ac:dyDescent="0.25">
      <c r="A852" s="259"/>
      <c r="B852" s="259"/>
      <c r="C852" s="273"/>
      <c r="D852" s="181" t="s">
        <v>919</v>
      </c>
      <c r="E852" s="60" t="s">
        <v>24</v>
      </c>
      <c r="F852" s="73" t="s">
        <v>6</v>
      </c>
      <c r="G852" s="84">
        <v>20302.099999999999</v>
      </c>
      <c r="H852" s="84">
        <v>10585</v>
      </c>
      <c r="I852" s="84">
        <v>12214</v>
      </c>
      <c r="J852" s="84">
        <v>9378</v>
      </c>
      <c r="K852" s="84">
        <v>11749</v>
      </c>
    </row>
    <row r="853" spans="1:12" ht="31.5" customHeight="1" x14ac:dyDescent="0.25">
      <c r="A853" s="259" t="s">
        <v>907</v>
      </c>
      <c r="B853" s="259"/>
      <c r="C853" s="273" t="s">
        <v>921</v>
      </c>
      <c r="D853" s="271" t="s">
        <v>1111</v>
      </c>
      <c r="E853" s="73" t="s">
        <v>387</v>
      </c>
      <c r="F853" s="73" t="s">
        <v>20</v>
      </c>
      <c r="G853" s="82">
        <v>12681</v>
      </c>
      <c r="H853" s="82">
        <v>26420</v>
      </c>
      <c r="I853" s="82">
        <v>14000</v>
      </c>
      <c r="J853" s="82">
        <v>14000</v>
      </c>
      <c r="K853" s="82">
        <v>14000</v>
      </c>
    </row>
    <row r="854" spans="1:12" s="3" customFormat="1" ht="48.75" customHeight="1" x14ac:dyDescent="0.25">
      <c r="A854" s="259"/>
      <c r="B854" s="259"/>
      <c r="C854" s="273"/>
      <c r="D854" s="271"/>
      <c r="E854" s="73" t="s">
        <v>116</v>
      </c>
      <c r="F854" s="73" t="s">
        <v>240</v>
      </c>
      <c r="G854" s="82">
        <v>105</v>
      </c>
      <c r="H854" s="66">
        <v>167</v>
      </c>
      <c r="I854" s="66">
        <v>50</v>
      </c>
      <c r="J854" s="66">
        <v>50</v>
      </c>
      <c r="K854" s="66">
        <v>50</v>
      </c>
    </row>
    <row r="855" spans="1:12" ht="68.25" customHeight="1" x14ac:dyDescent="0.25">
      <c r="A855" s="259"/>
      <c r="B855" s="259"/>
      <c r="C855" s="273"/>
      <c r="D855" s="73" t="s">
        <v>919</v>
      </c>
      <c r="E855" s="60" t="s">
        <v>24</v>
      </c>
      <c r="F855" s="73" t="s">
        <v>6</v>
      </c>
      <c r="G855" s="84">
        <v>8133.03</v>
      </c>
      <c r="H855" s="63">
        <v>11855.2</v>
      </c>
      <c r="I855" s="63">
        <v>13679.86</v>
      </c>
      <c r="J855" s="63">
        <v>10503.3</v>
      </c>
      <c r="K855" s="63">
        <v>13158.6</v>
      </c>
    </row>
    <row r="856" spans="1:12" ht="63.75" customHeight="1" x14ac:dyDescent="0.25">
      <c r="A856" s="389" t="s">
        <v>1315</v>
      </c>
      <c r="B856" s="389"/>
      <c r="C856" s="389"/>
      <c r="D856" s="389"/>
      <c r="E856" s="88" t="s">
        <v>7</v>
      </c>
      <c r="F856" s="88" t="s">
        <v>6</v>
      </c>
      <c r="G856" s="89">
        <v>67156.850000000006</v>
      </c>
      <c r="H856" s="89">
        <v>63889.25</v>
      </c>
      <c r="I856" s="89">
        <v>69451.23</v>
      </c>
      <c r="J856" s="89">
        <v>53324.619999999995</v>
      </c>
      <c r="K856" s="89">
        <v>66805.210000000006</v>
      </c>
    </row>
    <row r="857" spans="1:12" ht="15.75" customHeight="1" x14ac:dyDescent="0.25">
      <c r="A857" s="259" t="s">
        <v>1376</v>
      </c>
      <c r="B857" s="259" t="s">
        <v>896</v>
      </c>
      <c r="C857" s="259" t="s">
        <v>146</v>
      </c>
      <c r="D857" s="274" t="s">
        <v>1325</v>
      </c>
      <c r="E857" s="110" t="s">
        <v>923</v>
      </c>
      <c r="F857" s="110" t="s">
        <v>929</v>
      </c>
      <c r="G857" s="66">
        <v>52</v>
      </c>
      <c r="H857" s="66">
        <v>43</v>
      </c>
      <c r="I857" s="66">
        <v>43</v>
      </c>
      <c r="J857" s="66">
        <v>33</v>
      </c>
      <c r="K857" s="66">
        <v>41</v>
      </c>
    </row>
    <row r="858" spans="1:12" x14ac:dyDescent="0.25">
      <c r="A858" s="259"/>
      <c r="B858" s="259"/>
      <c r="C858" s="259"/>
      <c r="D858" s="274"/>
      <c r="E858" s="172" t="s">
        <v>924</v>
      </c>
      <c r="F858" s="172" t="s">
        <v>925</v>
      </c>
      <c r="G858" s="66">
        <v>5004000</v>
      </c>
      <c r="H858" s="66">
        <v>4128000</v>
      </c>
      <c r="I858" s="66">
        <v>4128000</v>
      </c>
      <c r="J858" s="66">
        <v>3168000</v>
      </c>
      <c r="K858" s="66">
        <v>3936000</v>
      </c>
    </row>
    <row r="859" spans="1:12" ht="18.75" x14ac:dyDescent="0.25">
      <c r="A859" s="259"/>
      <c r="B859" s="259"/>
      <c r="C859" s="259"/>
      <c r="D859" s="274"/>
      <c r="E859" s="172" t="s">
        <v>926</v>
      </c>
      <c r="F859" s="172" t="s">
        <v>927</v>
      </c>
      <c r="G859" s="66">
        <v>12375892800</v>
      </c>
      <c r="H859" s="66">
        <v>5813600000</v>
      </c>
      <c r="I859" s="66">
        <v>5813600000</v>
      </c>
      <c r="J859" s="66">
        <v>4461600000</v>
      </c>
      <c r="K859" s="66">
        <v>5543200000</v>
      </c>
    </row>
    <row r="860" spans="1:12" x14ac:dyDescent="0.25">
      <c r="A860" s="259"/>
      <c r="B860" s="259"/>
      <c r="C860" s="259"/>
      <c r="D860" s="274"/>
      <c r="E860" s="172" t="s">
        <v>928</v>
      </c>
      <c r="F860" s="172" t="s">
        <v>929</v>
      </c>
      <c r="G860" s="66">
        <v>260000</v>
      </c>
      <c r="H860" s="66">
        <v>215000</v>
      </c>
      <c r="I860" s="66">
        <v>215000</v>
      </c>
      <c r="J860" s="66">
        <v>165000</v>
      </c>
      <c r="K860" s="66">
        <v>205000</v>
      </c>
    </row>
    <row r="861" spans="1:12" x14ac:dyDescent="0.25">
      <c r="A861" s="259"/>
      <c r="B861" s="259"/>
      <c r="C861" s="259"/>
      <c r="D861" s="274"/>
      <c r="E861" s="172" t="s">
        <v>928</v>
      </c>
      <c r="F861" s="172" t="s">
        <v>1324</v>
      </c>
      <c r="G861" s="66">
        <v>1251000</v>
      </c>
      <c r="H861" s="66">
        <v>1032000</v>
      </c>
      <c r="I861" s="66">
        <v>1032000</v>
      </c>
      <c r="J861" s="66">
        <v>792000</v>
      </c>
      <c r="K861" s="66">
        <v>979000</v>
      </c>
    </row>
    <row r="862" spans="1:12" x14ac:dyDescent="0.25">
      <c r="A862" s="259"/>
      <c r="B862" s="259"/>
      <c r="C862" s="259"/>
      <c r="D862" s="274"/>
      <c r="E862" s="172" t="s">
        <v>930</v>
      </c>
      <c r="F862" s="172" t="s">
        <v>929</v>
      </c>
      <c r="G862" s="66">
        <v>5000</v>
      </c>
      <c r="H862" s="66">
        <v>5000</v>
      </c>
      <c r="I862" s="66">
        <v>5000</v>
      </c>
      <c r="J862" s="66">
        <v>5000</v>
      </c>
      <c r="K862" s="66">
        <v>5000</v>
      </c>
    </row>
    <row r="863" spans="1:12" ht="63" x14ac:dyDescent="0.25">
      <c r="A863" s="259"/>
      <c r="B863" s="259"/>
      <c r="C863" s="259"/>
      <c r="D863" s="60" t="s">
        <v>1316</v>
      </c>
      <c r="E863" s="178" t="s">
        <v>24</v>
      </c>
      <c r="F863" s="178" t="s">
        <v>25</v>
      </c>
      <c r="G863" s="63">
        <v>9614.6</v>
      </c>
      <c r="H863" s="63">
        <f>7999.2-1683.5</f>
        <v>6315.7</v>
      </c>
      <c r="I863" s="63">
        <v>7969.7</v>
      </c>
      <c r="J863" s="63">
        <v>6119.1</v>
      </c>
      <c r="K863" s="63">
        <v>7666</v>
      </c>
    </row>
    <row r="864" spans="1:12" ht="78.75" x14ac:dyDescent="0.25">
      <c r="A864" s="259" t="s">
        <v>1377</v>
      </c>
      <c r="B864" s="259"/>
      <c r="C864" s="259" t="s">
        <v>931</v>
      </c>
      <c r="D864" s="181" t="s">
        <v>932</v>
      </c>
      <c r="E864" s="172" t="s">
        <v>933</v>
      </c>
      <c r="F864" s="172" t="s">
        <v>302</v>
      </c>
      <c r="G864" s="66">
        <v>3012.08</v>
      </c>
      <c r="H864" s="66">
        <v>1871.1</v>
      </c>
      <c r="I864" s="66">
        <v>1871.1</v>
      </c>
      <c r="J864" s="66">
        <v>1432</v>
      </c>
      <c r="K864" s="66">
        <v>1794</v>
      </c>
    </row>
    <row r="865" spans="1:12" ht="63" x14ac:dyDescent="0.25">
      <c r="A865" s="259"/>
      <c r="B865" s="259"/>
      <c r="C865" s="259"/>
      <c r="D865" s="181" t="s">
        <v>1317</v>
      </c>
      <c r="E865" s="178" t="s">
        <v>24</v>
      </c>
      <c r="F865" s="178" t="s">
        <v>25</v>
      </c>
      <c r="G865" s="63">
        <v>4526.2</v>
      </c>
      <c r="H865" s="63">
        <v>3760.1</v>
      </c>
      <c r="I865" s="63">
        <v>3751.8</v>
      </c>
      <c r="J865" s="63">
        <v>2880.7</v>
      </c>
      <c r="K865" s="63">
        <v>3608.9</v>
      </c>
    </row>
    <row r="866" spans="1:12" ht="78.75" customHeight="1" x14ac:dyDescent="0.25">
      <c r="A866" s="259" t="s">
        <v>1378</v>
      </c>
      <c r="B866" s="259"/>
      <c r="C866" s="259" t="s">
        <v>1326</v>
      </c>
      <c r="D866" s="181" t="s">
        <v>934</v>
      </c>
      <c r="E866" s="178" t="s">
        <v>141</v>
      </c>
      <c r="F866" s="178" t="s">
        <v>23</v>
      </c>
      <c r="G866" s="66">
        <v>161.69999999999999</v>
      </c>
      <c r="H866" s="66">
        <v>175.6</v>
      </c>
      <c r="I866" s="66">
        <v>157.80000000000001</v>
      </c>
      <c r="J866" s="66">
        <v>158.19999999999999</v>
      </c>
      <c r="K866" s="66">
        <v>158.19999999999999</v>
      </c>
    </row>
    <row r="867" spans="1:12" ht="63" x14ac:dyDescent="0.25">
      <c r="A867" s="259"/>
      <c r="B867" s="259"/>
      <c r="C867" s="259"/>
      <c r="D867" s="60" t="s">
        <v>1327</v>
      </c>
      <c r="E867" s="178" t="s">
        <v>1328</v>
      </c>
      <c r="F867" s="178" t="s">
        <v>25</v>
      </c>
      <c r="G867" s="63">
        <v>105967.6</v>
      </c>
      <c r="H867" s="63">
        <v>110046</v>
      </c>
      <c r="I867" s="63">
        <v>121333.3</v>
      </c>
      <c r="J867" s="63">
        <v>93160</v>
      </c>
      <c r="K867" s="63">
        <v>116710.5</v>
      </c>
    </row>
    <row r="868" spans="1:12" ht="26.25" customHeight="1" x14ac:dyDescent="0.25">
      <c r="A868" s="390" t="s">
        <v>935</v>
      </c>
      <c r="B868" s="390"/>
      <c r="C868" s="390"/>
      <c r="D868" s="390"/>
      <c r="E868" s="391" t="s">
        <v>7</v>
      </c>
      <c r="F868" s="391" t="s">
        <v>6</v>
      </c>
      <c r="G868" s="89">
        <v>120108.40000000001</v>
      </c>
      <c r="H868" s="89">
        <v>120121.8</v>
      </c>
      <c r="I868" s="89">
        <v>133054.79999999999</v>
      </c>
      <c r="J868" s="89">
        <v>102159.8</v>
      </c>
      <c r="K868" s="89">
        <v>127985.4</v>
      </c>
    </row>
    <row r="869" spans="1:12" ht="45.75" customHeight="1" x14ac:dyDescent="0.25">
      <c r="A869" s="390" t="s">
        <v>1318</v>
      </c>
      <c r="B869" s="390"/>
      <c r="C869" s="390"/>
      <c r="D869" s="390"/>
      <c r="E869" s="391"/>
      <c r="F869" s="391"/>
      <c r="G869" s="89">
        <v>187265.25</v>
      </c>
      <c r="H869" s="89">
        <v>184011.05</v>
      </c>
      <c r="I869" s="89">
        <v>202506.02999999997</v>
      </c>
      <c r="J869" s="89">
        <v>155484.41999999998</v>
      </c>
      <c r="K869" s="89">
        <v>194790.61</v>
      </c>
    </row>
    <row r="870" spans="1:12" ht="19.5" customHeight="1" x14ac:dyDescent="0.25">
      <c r="A870" s="301" t="s">
        <v>1064</v>
      </c>
      <c r="B870" s="301"/>
      <c r="C870" s="301"/>
      <c r="D870" s="301"/>
      <c r="E870" s="301"/>
      <c r="F870" s="301"/>
      <c r="G870" s="301"/>
      <c r="H870" s="301"/>
      <c r="I870" s="301"/>
      <c r="J870" s="301"/>
      <c r="K870" s="301"/>
      <c r="L870" s="301"/>
    </row>
    <row r="871" spans="1:12" ht="95.25" customHeight="1" x14ac:dyDescent="0.25">
      <c r="A871" s="272" t="s">
        <v>936</v>
      </c>
      <c r="B871" s="272" t="s">
        <v>1065</v>
      </c>
      <c r="C871" s="246" t="s">
        <v>1066</v>
      </c>
      <c r="D871" s="58" t="s">
        <v>1170</v>
      </c>
      <c r="E871" s="181" t="s">
        <v>1067</v>
      </c>
      <c r="F871" s="181" t="s">
        <v>1068</v>
      </c>
      <c r="G871" s="66">
        <v>5424172</v>
      </c>
      <c r="H871" s="66">
        <v>4905273</v>
      </c>
      <c r="I871" s="66">
        <v>5730193</v>
      </c>
      <c r="J871" s="66">
        <v>5730193</v>
      </c>
      <c r="K871" s="66">
        <v>5730193</v>
      </c>
      <c r="L871" s="2">
        <v>5730193</v>
      </c>
    </row>
    <row r="872" spans="1:12" ht="63" customHeight="1" x14ac:dyDescent="0.25">
      <c r="A872" s="253"/>
      <c r="B872" s="252"/>
      <c r="C872" s="247"/>
      <c r="D872" s="58" t="s">
        <v>1069</v>
      </c>
      <c r="E872" s="181" t="s">
        <v>24</v>
      </c>
      <c r="F872" s="181" t="s">
        <v>6</v>
      </c>
      <c r="G872" s="84">
        <v>178319.33335999996</v>
      </c>
      <c r="H872" s="63">
        <v>169036.79999999999</v>
      </c>
      <c r="I872" s="63">
        <v>228116.8</v>
      </c>
      <c r="J872" s="63">
        <v>175151.5</v>
      </c>
      <c r="K872" s="63">
        <v>219433.60000000001</v>
      </c>
      <c r="L872" s="32">
        <f>(690235.9*I871)/100+0.6</f>
        <v>39551849225.887001</v>
      </c>
    </row>
    <row r="873" spans="1:12" ht="82.5" customHeight="1" x14ac:dyDescent="0.25">
      <c r="A873" s="272" t="s">
        <v>937</v>
      </c>
      <c r="B873" s="252"/>
      <c r="C873" s="247"/>
      <c r="D873" s="58" t="s">
        <v>1171</v>
      </c>
      <c r="E873" s="181" t="s">
        <v>1329</v>
      </c>
      <c r="F873" s="181" t="s">
        <v>1070</v>
      </c>
      <c r="G873" s="238">
        <v>1044022</v>
      </c>
      <c r="H873" s="66">
        <v>743065</v>
      </c>
      <c r="I873" s="66">
        <v>849954</v>
      </c>
      <c r="J873" s="66">
        <v>849954</v>
      </c>
      <c r="K873" s="66">
        <v>849954</v>
      </c>
      <c r="L873" s="31">
        <v>849954</v>
      </c>
    </row>
    <row r="874" spans="1:12" ht="63" x14ac:dyDescent="0.25">
      <c r="A874" s="253"/>
      <c r="B874" s="252"/>
      <c r="C874" s="247"/>
      <c r="D874" s="58" t="s">
        <v>1069</v>
      </c>
      <c r="E874" s="181" t="s">
        <v>24</v>
      </c>
      <c r="F874" s="181" t="s">
        <v>6</v>
      </c>
      <c r="G874" s="84">
        <v>34296.194970000004</v>
      </c>
      <c r="H874" s="63">
        <v>25785.3</v>
      </c>
      <c r="I874" s="63">
        <v>34555.9</v>
      </c>
      <c r="J874" s="63">
        <v>26532.400000000001</v>
      </c>
      <c r="K874" s="63">
        <v>33240.400000000001</v>
      </c>
      <c r="L874" s="32">
        <f>(690235.9*I873)/100</f>
        <v>5866687641.4860001</v>
      </c>
    </row>
    <row r="875" spans="1:12" ht="94.5" x14ac:dyDescent="0.25">
      <c r="A875" s="259" t="s">
        <v>938</v>
      </c>
      <c r="B875" s="252"/>
      <c r="C875" s="247"/>
      <c r="D875" s="58" t="s">
        <v>1170</v>
      </c>
      <c r="E875" s="181" t="s">
        <v>1071</v>
      </c>
      <c r="F875" s="181" t="s">
        <v>1072</v>
      </c>
      <c r="G875" s="238">
        <v>969956</v>
      </c>
      <c r="H875" s="66">
        <v>568120</v>
      </c>
      <c r="I875" s="66">
        <v>750447</v>
      </c>
      <c r="J875" s="66">
        <v>750447</v>
      </c>
      <c r="K875" s="66">
        <v>750447</v>
      </c>
      <c r="L875" s="31">
        <v>750447</v>
      </c>
    </row>
    <row r="876" spans="1:12" ht="63" x14ac:dyDescent="0.25">
      <c r="A876" s="259"/>
      <c r="B876" s="252"/>
      <c r="C876" s="247"/>
      <c r="D876" s="58" t="s">
        <v>1069</v>
      </c>
      <c r="E876" s="181" t="s">
        <v>24</v>
      </c>
      <c r="F876" s="181" t="s">
        <v>6</v>
      </c>
      <c r="G876" s="84">
        <v>31894.939309999998</v>
      </c>
      <c r="H876" s="63">
        <v>19714.5</v>
      </c>
      <c r="I876" s="63">
        <v>26420.3</v>
      </c>
      <c r="J876" s="63">
        <v>20285.7</v>
      </c>
      <c r="K876" s="63">
        <v>25414.400000000001</v>
      </c>
      <c r="L876" s="32">
        <f>(690235.9*I875)/100</f>
        <v>5179854604.4729996</v>
      </c>
    </row>
    <row r="877" spans="1:12" ht="94.5" x14ac:dyDescent="0.25">
      <c r="A877" s="259" t="s">
        <v>939</v>
      </c>
      <c r="B877" s="252"/>
      <c r="C877" s="247"/>
      <c r="D877" s="58" t="s">
        <v>1171</v>
      </c>
      <c r="E877" s="181" t="s">
        <v>1071</v>
      </c>
      <c r="F877" s="181" t="s">
        <v>1073</v>
      </c>
      <c r="G877" s="238">
        <v>900357</v>
      </c>
      <c r="H877" s="66">
        <v>501369</v>
      </c>
      <c r="I877" s="66">
        <v>713564</v>
      </c>
      <c r="J877" s="66">
        <v>713564</v>
      </c>
      <c r="K877" s="66">
        <v>713564</v>
      </c>
      <c r="L877" s="31">
        <v>713564</v>
      </c>
    </row>
    <row r="878" spans="1:12" ht="63" x14ac:dyDescent="0.25">
      <c r="A878" s="259"/>
      <c r="B878" s="252"/>
      <c r="C878" s="247"/>
      <c r="D878" s="58" t="s">
        <v>1069</v>
      </c>
      <c r="E878" s="181" t="s">
        <v>24</v>
      </c>
      <c r="F878" s="181" t="s">
        <v>6</v>
      </c>
      <c r="G878" s="84">
        <v>29598.086069999998</v>
      </c>
      <c r="H878" s="63">
        <v>17398.099999999999</v>
      </c>
      <c r="I878" s="63">
        <v>23315.9</v>
      </c>
      <c r="J878" s="63">
        <v>17902.3</v>
      </c>
      <c r="K878" s="63">
        <v>22428.3</v>
      </c>
      <c r="L878" s="32">
        <f>(690235.9*I877)/100</f>
        <v>4925274897.4760008</v>
      </c>
    </row>
    <row r="879" spans="1:12" ht="78.75" x14ac:dyDescent="0.25">
      <c r="A879" s="260" t="s">
        <v>940</v>
      </c>
      <c r="B879" s="252"/>
      <c r="C879" s="247"/>
      <c r="D879" s="58" t="s">
        <v>1171</v>
      </c>
      <c r="E879" s="181" t="s">
        <v>1074</v>
      </c>
      <c r="F879" s="181" t="s">
        <v>1075</v>
      </c>
      <c r="G879" s="238">
        <v>5688874</v>
      </c>
      <c r="H879" s="66">
        <v>7428660</v>
      </c>
      <c r="I879" s="66">
        <v>6800000</v>
      </c>
      <c r="J879" s="66">
        <v>6800000</v>
      </c>
      <c r="K879" s="66">
        <v>6800000</v>
      </c>
      <c r="L879" s="31">
        <v>6800000</v>
      </c>
    </row>
    <row r="880" spans="1:12" ht="63" x14ac:dyDescent="0.25">
      <c r="A880" s="260"/>
      <c r="B880" s="252"/>
      <c r="C880" s="247"/>
      <c r="D880" s="58" t="s">
        <v>1069</v>
      </c>
      <c r="E880" s="181" t="s">
        <v>24</v>
      </c>
      <c r="F880" s="181" t="s">
        <v>6</v>
      </c>
      <c r="G880" s="84">
        <v>186932.43422000002</v>
      </c>
      <c r="H880" s="63">
        <v>257784</v>
      </c>
      <c r="I880" s="63">
        <v>345466.4</v>
      </c>
      <c r="J880" s="63">
        <v>265253.5</v>
      </c>
      <c r="K880" s="63">
        <v>332315.2</v>
      </c>
      <c r="L880" s="32">
        <f>(690235.9*I879)/100</f>
        <v>46936041200</v>
      </c>
    </row>
    <row r="881" spans="1:12" ht="78.75" x14ac:dyDescent="0.25">
      <c r="A881" s="259" t="s">
        <v>941</v>
      </c>
      <c r="B881" s="252"/>
      <c r="C881" s="247"/>
      <c r="D881" s="58" t="s">
        <v>1171</v>
      </c>
      <c r="E881" s="181" t="s">
        <v>1074</v>
      </c>
      <c r="F881" s="181" t="s">
        <v>1076</v>
      </c>
      <c r="G881" s="238">
        <v>2739</v>
      </c>
      <c r="H881" s="66">
        <v>1695</v>
      </c>
      <c r="I881" s="66">
        <v>2500</v>
      </c>
      <c r="J881" s="66">
        <v>2500</v>
      </c>
      <c r="K881" s="66">
        <v>2500</v>
      </c>
      <c r="L881" s="32">
        <v>2500</v>
      </c>
    </row>
    <row r="882" spans="1:12" ht="63" x14ac:dyDescent="0.25">
      <c r="A882" s="259"/>
      <c r="B882" s="252"/>
      <c r="C882" s="247"/>
      <c r="D882" s="58" t="s">
        <v>1069</v>
      </c>
      <c r="E882" s="181" t="s">
        <v>24</v>
      </c>
      <c r="F882" s="181" t="s">
        <v>6</v>
      </c>
      <c r="G882" s="84">
        <v>104.40242000000001</v>
      </c>
      <c r="H882" s="63">
        <v>58.8</v>
      </c>
      <c r="I882" s="63">
        <v>78.8</v>
      </c>
      <c r="J882" s="63">
        <v>60.5</v>
      </c>
      <c r="K882" s="63">
        <v>75.8</v>
      </c>
      <c r="L882" s="32">
        <f>(690235.9*I881)/100</f>
        <v>17255897.5</v>
      </c>
    </row>
    <row r="883" spans="1:12" ht="78.75" x14ac:dyDescent="0.25">
      <c r="A883" s="259" t="s">
        <v>942</v>
      </c>
      <c r="B883" s="252"/>
      <c r="C883" s="247"/>
      <c r="D883" s="58" t="s">
        <v>1171</v>
      </c>
      <c r="E883" s="181" t="s">
        <v>1074</v>
      </c>
      <c r="F883" s="181" t="s">
        <v>1077</v>
      </c>
      <c r="G883" s="238">
        <v>2739</v>
      </c>
      <c r="H883" s="66">
        <v>408329</v>
      </c>
      <c r="I883" s="66">
        <v>2863</v>
      </c>
      <c r="J883" s="66">
        <v>2863</v>
      </c>
      <c r="K883" s="66">
        <v>2863</v>
      </c>
      <c r="L883" s="31">
        <v>2863</v>
      </c>
    </row>
    <row r="884" spans="1:12" ht="63" x14ac:dyDescent="0.25">
      <c r="A884" s="259"/>
      <c r="B884" s="252"/>
      <c r="C884" s="247"/>
      <c r="D884" s="58" t="s">
        <v>1069</v>
      </c>
      <c r="E884" s="181" t="s">
        <v>24</v>
      </c>
      <c r="F884" s="181" t="s">
        <v>6</v>
      </c>
      <c r="G884" s="84">
        <v>104.40242000000001</v>
      </c>
      <c r="H884" s="63">
        <v>14169.5</v>
      </c>
      <c r="I884" s="63">
        <v>18989.2</v>
      </c>
      <c r="J884" s="63">
        <v>14580.2</v>
      </c>
      <c r="K884" s="63">
        <v>18266.3</v>
      </c>
      <c r="L884" s="32">
        <f>(690235.9*I883)/100</f>
        <v>19761453.817000002</v>
      </c>
    </row>
    <row r="885" spans="1:12" ht="78.75" customHeight="1" x14ac:dyDescent="0.25">
      <c r="A885" s="259" t="s">
        <v>943</v>
      </c>
      <c r="B885" s="252"/>
      <c r="C885" s="247"/>
      <c r="D885" s="58" t="s">
        <v>1170</v>
      </c>
      <c r="E885" s="181" t="s">
        <v>1078</v>
      </c>
      <c r="F885" s="181" t="s">
        <v>1079</v>
      </c>
      <c r="G885" s="238">
        <v>8239</v>
      </c>
      <c r="H885" s="66">
        <v>7869</v>
      </c>
      <c r="I885" s="66">
        <v>8269</v>
      </c>
      <c r="J885" s="66">
        <v>8269</v>
      </c>
      <c r="K885" s="66">
        <v>8269</v>
      </c>
      <c r="L885" s="31">
        <v>8269</v>
      </c>
    </row>
    <row r="886" spans="1:12" ht="63" x14ac:dyDescent="0.25">
      <c r="A886" s="259"/>
      <c r="B886" s="252"/>
      <c r="C886" s="248"/>
      <c r="D886" s="58" t="s">
        <v>1069</v>
      </c>
      <c r="E886" s="181" t="s">
        <v>24</v>
      </c>
      <c r="F886" s="181" t="s">
        <v>6</v>
      </c>
      <c r="G886" s="84">
        <v>261.00605000000002</v>
      </c>
      <c r="H886" s="63">
        <v>273.10000000000002</v>
      </c>
      <c r="I886" s="63">
        <v>365.9</v>
      </c>
      <c r="J886" s="63">
        <v>281</v>
      </c>
      <c r="K886" s="63">
        <v>352</v>
      </c>
      <c r="L886" s="32">
        <f>(690235.9*I885)/100</f>
        <v>57075606.571000002</v>
      </c>
    </row>
    <row r="887" spans="1:12" ht="78.75" x14ac:dyDescent="0.25">
      <c r="A887" s="259" t="s">
        <v>1379</v>
      </c>
      <c r="B887" s="252"/>
      <c r="C887" s="246" t="s">
        <v>1080</v>
      </c>
      <c r="D887" s="58" t="s">
        <v>1172</v>
      </c>
      <c r="E887" s="181" t="s">
        <v>1330</v>
      </c>
      <c r="F887" s="181" t="s">
        <v>1079</v>
      </c>
      <c r="G887" s="238">
        <v>800000</v>
      </c>
      <c r="H887" s="66">
        <v>325146</v>
      </c>
      <c r="I887" s="66">
        <v>325146</v>
      </c>
      <c r="J887" s="66">
        <v>325146</v>
      </c>
      <c r="K887" s="66">
        <v>325146</v>
      </c>
      <c r="L887" s="31">
        <v>325146</v>
      </c>
    </row>
    <row r="888" spans="1:12" ht="63" x14ac:dyDescent="0.25">
      <c r="A888" s="259"/>
      <c r="B888" s="252"/>
      <c r="C888" s="247"/>
      <c r="D888" s="58" t="s">
        <v>1069</v>
      </c>
      <c r="E888" s="181" t="s">
        <v>24</v>
      </c>
      <c r="F888" s="181" t="s">
        <v>6</v>
      </c>
      <c r="G888" s="84">
        <v>26309.40984</v>
      </c>
      <c r="H888" s="63">
        <v>11283</v>
      </c>
      <c r="I888" s="63">
        <v>15120.8</v>
      </c>
      <c r="J888" s="63">
        <v>11609.9</v>
      </c>
      <c r="K888" s="63">
        <v>14545.1</v>
      </c>
      <c r="L888" s="32">
        <f>(690235.9*I887)/100</f>
        <v>2244274419.414</v>
      </c>
    </row>
    <row r="889" spans="1:12" ht="77.25" customHeight="1" x14ac:dyDescent="0.25">
      <c r="A889" s="259" t="s">
        <v>1380</v>
      </c>
      <c r="B889" s="252"/>
      <c r="C889" s="247"/>
      <c r="D889" s="58" t="s">
        <v>1173</v>
      </c>
      <c r="E889" s="181" t="s">
        <v>1081</v>
      </c>
      <c r="F889" s="181" t="s">
        <v>1079</v>
      </c>
      <c r="G889" s="238">
        <v>800000</v>
      </c>
      <c r="H889" s="66">
        <v>325146</v>
      </c>
      <c r="I889" s="66">
        <v>325146</v>
      </c>
      <c r="J889" s="66">
        <v>325146</v>
      </c>
      <c r="K889" s="66">
        <v>325146</v>
      </c>
      <c r="L889" s="31">
        <v>325146</v>
      </c>
    </row>
    <row r="890" spans="1:12" ht="63" x14ac:dyDescent="0.25">
      <c r="A890" s="259"/>
      <c r="B890" s="252"/>
      <c r="C890" s="248"/>
      <c r="D890" s="58" t="s">
        <v>1069</v>
      </c>
      <c r="E890" s="181" t="s">
        <v>24</v>
      </c>
      <c r="F890" s="181" t="s">
        <v>6</v>
      </c>
      <c r="G890" s="84">
        <v>26309.40984</v>
      </c>
      <c r="H890" s="63">
        <v>11283</v>
      </c>
      <c r="I890" s="63">
        <v>15120.8</v>
      </c>
      <c r="J890" s="63">
        <v>11609.9</v>
      </c>
      <c r="K890" s="63">
        <v>14545.1</v>
      </c>
      <c r="L890" s="32">
        <f>(690235.9*I889)/100</f>
        <v>2244274419.414</v>
      </c>
    </row>
    <row r="891" spans="1:12" ht="78.75" x14ac:dyDescent="0.25">
      <c r="A891" s="259" t="s">
        <v>1381</v>
      </c>
      <c r="B891" s="252"/>
      <c r="C891" s="272" t="s">
        <v>1082</v>
      </c>
      <c r="D891" s="58" t="s">
        <v>1174</v>
      </c>
      <c r="E891" s="181" t="s">
        <v>1083</v>
      </c>
      <c r="F891" s="60" t="s">
        <v>1070</v>
      </c>
      <c r="G891" s="238">
        <v>9748</v>
      </c>
      <c r="H891" s="66">
        <v>3124</v>
      </c>
      <c r="I891" s="66">
        <v>3124</v>
      </c>
      <c r="J891" s="66">
        <v>3124</v>
      </c>
      <c r="K891" s="66">
        <v>3124</v>
      </c>
      <c r="L891" s="31">
        <v>3124</v>
      </c>
    </row>
    <row r="892" spans="1:12" ht="63" x14ac:dyDescent="0.25">
      <c r="A892" s="259"/>
      <c r="B892" s="252"/>
      <c r="C892" s="252"/>
      <c r="D892" s="58" t="s">
        <v>1069</v>
      </c>
      <c r="E892" s="181" t="s">
        <v>24</v>
      </c>
      <c r="F892" s="181" t="s">
        <v>6</v>
      </c>
      <c r="G892" s="84">
        <v>313.20725999999996</v>
      </c>
      <c r="H892" s="63">
        <v>108.4</v>
      </c>
      <c r="I892" s="63">
        <v>145.4</v>
      </c>
      <c r="J892" s="63">
        <v>111.5</v>
      </c>
      <c r="K892" s="63">
        <v>139.69999999999999</v>
      </c>
      <c r="L892" s="32">
        <f>(690235.9*I891)/100</f>
        <v>21562969.515999999</v>
      </c>
    </row>
    <row r="893" spans="1:12" ht="78.75" x14ac:dyDescent="0.25">
      <c r="A893" s="259" t="s">
        <v>1382</v>
      </c>
      <c r="B893" s="252"/>
      <c r="C893" s="252"/>
      <c r="D893" s="58" t="s">
        <v>1174</v>
      </c>
      <c r="E893" s="181" t="s">
        <v>1083</v>
      </c>
      <c r="F893" s="60" t="s">
        <v>1084</v>
      </c>
      <c r="G893" s="238">
        <v>9748</v>
      </c>
      <c r="H893" s="66">
        <v>3124</v>
      </c>
      <c r="I893" s="66">
        <v>3124</v>
      </c>
      <c r="J893" s="66">
        <v>3124</v>
      </c>
      <c r="K893" s="66">
        <v>3124</v>
      </c>
      <c r="L893" s="31">
        <v>3124</v>
      </c>
    </row>
    <row r="894" spans="1:12" ht="63" x14ac:dyDescent="0.25">
      <c r="A894" s="259"/>
      <c r="B894" s="252"/>
      <c r="C894" s="252"/>
      <c r="D894" s="58" t="s">
        <v>1069</v>
      </c>
      <c r="E894" s="181" t="s">
        <v>24</v>
      </c>
      <c r="F894" s="181" t="s">
        <v>6</v>
      </c>
      <c r="G894" s="84">
        <v>313.20725999999996</v>
      </c>
      <c r="H894" s="63">
        <v>108.4</v>
      </c>
      <c r="I894" s="63">
        <v>145.30000000000001</v>
      </c>
      <c r="J894" s="63">
        <v>111.5</v>
      </c>
      <c r="K894" s="63">
        <v>139.69999999999999</v>
      </c>
      <c r="L894" s="32">
        <f>(690235.9*I893)/100</f>
        <v>21562969.515999999</v>
      </c>
    </row>
    <row r="895" spans="1:12" ht="78.75" x14ac:dyDescent="0.25">
      <c r="A895" s="259" t="s">
        <v>1383</v>
      </c>
      <c r="B895" s="252"/>
      <c r="C895" s="252"/>
      <c r="D895" s="58" t="s">
        <v>1174</v>
      </c>
      <c r="E895" s="181" t="s">
        <v>1083</v>
      </c>
      <c r="F895" s="60" t="s">
        <v>1079</v>
      </c>
      <c r="G895" s="238">
        <v>9748</v>
      </c>
      <c r="H895" s="66">
        <v>3124</v>
      </c>
      <c r="I895" s="66">
        <v>3124</v>
      </c>
      <c r="J895" s="66">
        <v>3124</v>
      </c>
      <c r="K895" s="66">
        <v>3124</v>
      </c>
      <c r="L895" s="31">
        <v>3124</v>
      </c>
    </row>
    <row r="896" spans="1:12" ht="63" x14ac:dyDescent="0.25">
      <c r="A896" s="259"/>
      <c r="B896" s="252"/>
      <c r="C896" s="253"/>
      <c r="D896" s="58" t="s">
        <v>1069</v>
      </c>
      <c r="E896" s="181" t="s">
        <v>24</v>
      </c>
      <c r="F896" s="181" t="s">
        <v>6</v>
      </c>
      <c r="G896" s="84">
        <v>313.20725999999996</v>
      </c>
      <c r="H896" s="63">
        <v>108.4</v>
      </c>
      <c r="I896" s="63">
        <v>145.4</v>
      </c>
      <c r="J896" s="63">
        <v>111.5</v>
      </c>
      <c r="K896" s="63">
        <v>139.69999999999999</v>
      </c>
      <c r="L896" s="32">
        <f>(690235.9*I895)/100</f>
        <v>21562969.515999999</v>
      </c>
    </row>
    <row r="897" spans="1:12" ht="173.25" x14ac:dyDescent="0.25">
      <c r="A897" s="272" t="s">
        <v>1384</v>
      </c>
      <c r="B897" s="252"/>
      <c r="C897" s="246" t="s">
        <v>1088</v>
      </c>
      <c r="D897" s="179" t="s">
        <v>1175</v>
      </c>
      <c r="E897" s="87" t="s">
        <v>1085</v>
      </c>
      <c r="F897" s="181" t="s">
        <v>240</v>
      </c>
      <c r="G897" s="196">
        <v>210550</v>
      </c>
      <c r="H897" s="66">
        <v>205670</v>
      </c>
      <c r="I897" s="66">
        <v>208695</v>
      </c>
      <c r="J897" s="66">
        <v>208695</v>
      </c>
      <c r="K897" s="66">
        <v>208695</v>
      </c>
      <c r="L897" s="31">
        <v>208695</v>
      </c>
    </row>
    <row r="898" spans="1:12" ht="63" x14ac:dyDescent="0.25">
      <c r="A898" s="253"/>
      <c r="B898" s="252"/>
      <c r="C898" s="278"/>
      <c r="D898" s="58" t="s">
        <v>1069</v>
      </c>
      <c r="E898" s="181" t="s">
        <v>24</v>
      </c>
      <c r="F898" s="181" t="s">
        <v>6</v>
      </c>
      <c r="G898" s="84">
        <v>6942.76</v>
      </c>
      <c r="H898" s="63">
        <v>7137</v>
      </c>
      <c r="I898" s="63">
        <v>9564.7000000000007</v>
      </c>
      <c r="J898" s="63">
        <v>7343.8</v>
      </c>
      <c r="K898" s="63">
        <v>9200.6</v>
      </c>
      <c r="L898" s="32">
        <f>(690235.9*I897)/100</f>
        <v>1440487811.5050001</v>
      </c>
    </row>
    <row r="899" spans="1:12" ht="40.5" customHeight="1" x14ac:dyDescent="0.25">
      <c r="A899" s="265" t="s">
        <v>1086</v>
      </c>
      <c r="B899" s="266"/>
      <c r="C899" s="266"/>
      <c r="D899" s="267"/>
      <c r="E899" s="269" t="s">
        <v>7</v>
      </c>
      <c r="F899" s="6" t="s">
        <v>6</v>
      </c>
      <c r="G899" s="12">
        <v>522012.00027999992</v>
      </c>
      <c r="H899" s="12">
        <v>534248.29999999993</v>
      </c>
      <c r="I899" s="12">
        <v>717551.60000000021</v>
      </c>
      <c r="J899" s="12">
        <v>550945.20000000007</v>
      </c>
      <c r="K899" s="12">
        <v>690235.89999999991</v>
      </c>
      <c r="L899" s="33" t="e">
        <f>L872+L874+L876+L878+#REF!+L880+L882+L884+L886+L888+L890+L892+L894+L896+L898</f>
        <v>#REF!</v>
      </c>
    </row>
    <row r="900" spans="1:12" ht="36.75" customHeight="1" x14ac:dyDescent="0.25">
      <c r="A900" s="390" t="s">
        <v>1821</v>
      </c>
      <c r="B900" s="390"/>
      <c r="C900" s="390"/>
      <c r="D900" s="390"/>
      <c r="E900" s="270"/>
      <c r="F900" s="6" t="s">
        <v>6</v>
      </c>
      <c r="G900" s="12">
        <v>522012.00027999992</v>
      </c>
      <c r="H900" s="12">
        <v>534248.29999999993</v>
      </c>
      <c r="I900" s="12">
        <v>717551.60000000021</v>
      </c>
      <c r="J900" s="12">
        <v>550945.20000000007</v>
      </c>
      <c r="K900" s="12">
        <v>690235.89999999991</v>
      </c>
      <c r="L900" s="33" t="e">
        <f>L872+L874+L876+L878+#REF!+L880+L882+L884+L886+L888+L890+L892+L894+L896+L898</f>
        <v>#REF!</v>
      </c>
    </row>
    <row r="901" spans="1:12" x14ac:dyDescent="0.25">
      <c r="A901" s="275" t="s">
        <v>801</v>
      </c>
      <c r="B901" s="276"/>
      <c r="C901" s="276"/>
      <c r="D901" s="276"/>
      <c r="E901" s="276"/>
      <c r="F901" s="276"/>
      <c r="G901" s="276"/>
      <c r="H901" s="276"/>
      <c r="I901" s="276"/>
      <c r="J901" s="276"/>
      <c r="K901" s="277"/>
    </row>
    <row r="902" spans="1:12" s="30" customFormat="1" ht="36.75" customHeight="1" x14ac:dyDescent="0.25">
      <c r="A902" s="246" t="s">
        <v>1087</v>
      </c>
      <c r="B902" s="246" t="s">
        <v>1820</v>
      </c>
      <c r="C902" s="246" t="s">
        <v>1385</v>
      </c>
      <c r="D902" s="246" t="s">
        <v>1386</v>
      </c>
      <c r="E902" s="220" t="s">
        <v>1387</v>
      </c>
      <c r="F902" s="220" t="s">
        <v>20</v>
      </c>
      <c r="G902" s="223">
        <f>2100+41</f>
        <v>2141</v>
      </c>
      <c r="H902" s="224" t="s">
        <v>363</v>
      </c>
      <c r="I902" s="224" t="s">
        <v>363</v>
      </c>
      <c r="J902" s="224" t="s">
        <v>363</v>
      </c>
      <c r="K902" s="224" t="s">
        <v>363</v>
      </c>
      <c r="L902" s="46"/>
    </row>
    <row r="903" spans="1:12" s="30" customFormat="1" ht="36.75" customHeight="1" x14ac:dyDescent="0.25">
      <c r="A903" s="247"/>
      <c r="B903" s="247"/>
      <c r="C903" s="247"/>
      <c r="D903" s="247"/>
      <c r="E903" s="220" t="s">
        <v>1896</v>
      </c>
      <c r="F903" s="220" t="s">
        <v>20</v>
      </c>
      <c r="G903" s="223" t="s">
        <v>363</v>
      </c>
      <c r="H903" s="224">
        <v>278</v>
      </c>
      <c r="I903" s="224">
        <v>288</v>
      </c>
      <c r="J903" s="224">
        <v>288</v>
      </c>
      <c r="K903" s="224">
        <v>289</v>
      </c>
      <c r="L903" s="46"/>
    </row>
    <row r="904" spans="1:12" s="30" customFormat="1" ht="31.5" x14ac:dyDescent="0.25">
      <c r="A904" s="247"/>
      <c r="B904" s="247"/>
      <c r="C904" s="247"/>
      <c r="D904" s="247"/>
      <c r="E904" s="220" t="s">
        <v>1450</v>
      </c>
      <c r="F904" s="220" t="s">
        <v>1994</v>
      </c>
      <c r="G904" s="223">
        <v>30</v>
      </c>
      <c r="H904" s="193">
        <v>1497</v>
      </c>
      <c r="I904" s="193">
        <v>1420</v>
      </c>
      <c r="J904" s="193">
        <v>1428</v>
      </c>
      <c r="K904" s="193">
        <v>1430</v>
      </c>
      <c r="L904" s="46"/>
    </row>
    <row r="905" spans="1:12" s="30" customFormat="1" ht="31.5" x14ac:dyDescent="0.25">
      <c r="A905" s="247"/>
      <c r="B905" s="247"/>
      <c r="C905" s="247"/>
      <c r="D905" s="248"/>
      <c r="E905" s="220" t="s">
        <v>1481</v>
      </c>
      <c r="F905" s="192" t="s">
        <v>240</v>
      </c>
      <c r="G905" s="193">
        <v>1998</v>
      </c>
      <c r="H905" s="193">
        <v>7563</v>
      </c>
      <c r="I905" s="193">
        <v>7690</v>
      </c>
      <c r="J905" s="193">
        <v>7690</v>
      </c>
      <c r="K905" s="193">
        <v>7690</v>
      </c>
      <c r="L905" s="46"/>
    </row>
    <row r="906" spans="1:12" s="30" customFormat="1" ht="50.25" customHeight="1" x14ac:dyDescent="0.25">
      <c r="A906" s="247"/>
      <c r="B906" s="247"/>
      <c r="C906" s="247"/>
      <c r="D906" s="220" t="s">
        <v>1388</v>
      </c>
      <c r="E906" s="246" t="s">
        <v>24</v>
      </c>
      <c r="F906" s="246" t="s">
        <v>6</v>
      </c>
      <c r="G906" s="187">
        <f>13712.6654321878+6711.80038347819</f>
        <v>20424.46581566599</v>
      </c>
      <c r="H906" s="84">
        <v>20552.2</v>
      </c>
      <c r="I906" s="84">
        <v>20665.2</v>
      </c>
      <c r="J906" s="84">
        <v>17225.2</v>
      </c>
      <c r="K906" s="84">
        <v>20858.2</v>
      </c>
      <c r="L906" s="45"/>
    </row>
    <row r="907" spans="1:12" s="30" customFormat="1" x14ac:dyDescent="0.25">
      <c r="A907" s="247"/>
      <c r="B907" s="247"/>
      <c r="C907" s="247"/>
      <c r="D907" s="220" t="s">
        <v>1894</v>
      </c>
      <c r="E907" s="247"/>
      <c r="F907" s="247"/>
      <c r="G907" s="84">
        <v>3300.7038777912949</v>
      </c>
      <c r="H907" s="84">
        <v>2925.8559612000004</v>
      </c>
      <c r="I907" s="84">
        <v>3335.7095040000004</v>
      </c>
      <c r="J907" s="84">
        <v>2560.1563848000001</v>
      </c>
      <c r="K907" s="84">
        <v>3211.729378</v>
      </c>
      <c r="L907" s="45"/>
    </row>
    <row r="908" spans="1:12" s="30" customFormat="1" x14ac:dyDescent="0.25">
      <c r="A908" s="248"/>
      <c r="B908" s="247"/>
      <c r="C908" s="248"/>
      <c r="D908" s="220" t="s">
        <v>1895</v>
      </c>
      <c r="E908" s="248"/>
      <c r="F908" s="248"/>
      <c r="G908" s="187">
        <v>1762.9300908444809</v>
      </c>
      <c r="H908" s="84">
        <v>2172.5938222</v>
      </c>
      <c r="I908" s="84">
        <v>2096.7669919999998</v>
      </c>
      <c r="J908" s="84">
        <v>2680.2548309999002</v>
      </c>
      <c r="K908" s="84">
        <v>2907.2016610000001</v>
      </c>
      <c r="L908" s="45"/>
    </row>
    <row r="909" spans="1:12" ht="48.75" customHeight="1" x14ac:dyDescent="0.25">
      <c r="A909" s="246" t="s">
        <v>1995</v>
      </c>
      <c r="B909" s="247"/>
      <c r="C909" s="246" t="s">
        <v>1389</v>
      </c>
      <c r="D909" s="246" t="s">
        <v>1390</v>
      </c>
      <c r="E909" s="218" t="s">
        <v>1391</v>
      </c>
      <c r="F909" s="218" t="s">
        <v>1392</v>
      </c>
      <c r="G909" s="223">
        <f>70+122</f>
        <v>192</v>
      </c>
      <c r="H909" s="188" t="s">
        <v>363</v>
      </c>
      <c r="I909" s="188" t="s">
        <v>363</v>
      </c>
      <c r="J909" s="188" t="s">
        <v>363</v>
      </c>
      <c r="K909" s="189" t="s">
        <v>363</v>
      </c>
      <c r="L909" s="46"/>
    </row>
    <row r="910" spans="1:12" s="3" customFormat="1" ht="47.25" x14ac:dyDescent="0.25">
      <c r="A910" s="247"/>
      <c r="B910" s="247"/>
      <c r="C910" s="247"/>
      <c r="D910" s="247"/>
      <c r="E910" s="218" t="s">
        <v>1454</v>
      </c>
      <c r="F910" s="218" t="s">
        <v>20</v>
      </c>
      <c r="G910" s="100">
        <v>25</v>
      </c>
      <c r="H910" s="188" t="s">
        <v>363</v>
      </c>
      <c r="I910" s="188" t="s">
        <v>363</v>
      </c>
      <c r="J910" s="188" t="s">
        <v>363</v>
      </c>
      <c r="K910" s="189" t="s">
        <v>363</v>
      </c>
      <c r="L910" s="46"/>
    </row>
    <row r="911" spans="1:12" s="3" customFormat="1" x14ac:dyDescent="0.25">
      <c r="A911" s="247"/>
      <c r="B911" s="247"/>
      <c r="C911" s="247"/>
      <c r="D911" s="248"/>
      <c r="E911" s="219" t="s">
        <v>203</v>
      </c>
      <c r="F911" s="219" t="s">
        <v>819</v>
      </c>
      <c r="G911" s="100" t="s">
        <v>363</v>
      </c>
      <c r="H911" s="188">
        <f>101+1+2</f>
        <v>104</v>
      </c>
      <c r="I911" s="188">
        <f>104+152</f>
        <v>256</v>
      </c>
      <c r="J911" s="188">
        <f>104+152</f>
        <v>256</v>
      </c>
      <c r="K911" s="189">
        <f>107+152</f>
        <v>259</v>
      </c>
      <c r="L911" s="46"/>
    </row>
    <row r="912" spans="1:12" ht="48" customHeight="1" x14ac:dyDescent="0.25">
      <c r="A912" s="247"/>
      <c r="B912" s="247"/>
      <c r="C912" s="247"/>
      <c r="D912" s="220" t="s">
        <v>1388</v>
      </c>
      <c r="E912" s="246" t="s">
        <v>24</v>
      </c>
      <c r="F912" s="246" t="s">
        <v>6</v>
      </c>
      <c r="G912" s="187">
        <f>3917.32441365011+2678.08314862696</f>
        <v>6595.4075622770697</v>
      </c>
      <c r="H912" s="190">
        <v>6166.2569519999997</v>
      </c>
      <c r="I912" s="190">
        <v>6570.6186239999997</v>
      </c>
      <c r="J912" s="190">
        <v>6725.0964320000003</v>
      </c>
      <c r="K912" s="191">
        <v>6413.8661920000004</v>
      </c>
      <c r="L912" s="45"/>
    </row>
    <row r="913" spans="1:12" s="30" customFormat="1" x14ac:dyDescent="0.25">
      <c r="A913" s="248"/>
      <c r="B913" s="247"/>
      <c r="C913" s="248"/>
      <c r="D913" s="220" t="s">
        <v>1894</v>
      </c>
      <c r="E913" s="248"/>
      <c r="F913" s="248"/>
      <c r="G913" s="84">
        <v>12617.217128114964</v>
      </c>
      <c r="H913" s="190">
        <v>15350.387905</v>
      </c>
      <c r="I913" s="190">
        <v>16430.637159999998</v>
      </c>
      <c r="J913" s="190">
        <v>14907.862817499999</v>
      </c>
      <c r="K913" s="191">
        <v>16148.3280925</v>
      </c>
      <c r="L913" s="225"/>
    </row>
    <row r="914" spans="1:12" ht="78.75" x14ac:dyDescent="0.25">
      <c r="A914" s="260" t="s">
        <v>1996</v>
      </c>
      <c r="B914" s="247"/>
      <c r="C914" s="246" t="s">
        <v>1393</v>
      </c>
      <c r="D914" s="220" t="s">
        <v>1394</v>
      </c>
      <c r="E914" s="220" t="s">
        <v>1395</v>
      </c>
      <c r="F914" s="220" t="s">
        <v>20</v>
      </c>
      <c r="G914" s="223">
        <v>29</v>
      </c>
      <c r="H914" s="226">
        <v>39</v>
      </c>
      <c r="I914" s="226">
        <v>45</v>
      </c>
      <c r="J914" s="226">
        <v>40</v>
      </c>
      <c r="K914" s="227">
        <v>40</v>
      </c>
    </row>
    <row r="915" spans="1:12" ht="63" x14ac:dyDescent="0.25">
      <c r="A915" s="260"/>
      <c r="B915" s="247"/>
      <c r="C915" s="248"/>
      <c r="D915" s="220" t="s">
        <v>1388</v>
      </c>
      <c r="E915" s="220" t="s">
        <v>24</v>
      </c>
      <c r="F915" s="220" t="s">
        <v>6</v>
      </c>
      <c r="G915" s="187">
        <v>5705.1180435440292</v>
      </c>
      <c r="H915" s="190">
        <v>5381.1235219999999</v>
      </c>
      <c r="I915" s="190">
        <v>5528.5455199999997</v>
      </c>
      <c r="J915" s="190">
        <v>5358.5653199999997</v>
      </c>
      <c r="K915" s="191">
        <v>5449.1929200000004</v>
      </c>
    </row>
    <row r="916" spans="1:12" ht="78.75" x14ac:dyDescent="0.25">
      <c r="A916" s="246" t="s">
        <v>1997</v>
      </c>
      <c r="B916" s="247"/>
      <c r="C916" s="246" t="s">
        <v>128</v>
      </c>
      <c r="D916" s="220" t="s">
        <v>1396</v>
      </c>
      <c r="E916" s="220" t="s">
        <v>1397</v>
      </c>
      <c r="F916" s="220" t="s">
        <v>20</v>
      </c>
      <c r="G916" s="223">
        <f>418+30</f>
        <v>448</v>
      </c>
      <c r="H916" s="188" t="s">
        <v>1898</v>
      </c>
      <c r="I916" s="188" t="s">
        <v>1899</v>
      </c>
      <c r="J916" s="188" t="s">
        <v>1900</v>
      </c>
      <c r="K916" s="189" t="s">
        <v>1901</v>
      </c>
    </row>
    <row r="917" spans="1:12" ht="48.75" customHeight="1" x14ac:dyDescent="0.25">
      <c r="A917" s="247"/>
      <c r="B917" s="247"/>
      <c r="C917" s="247"/>
      <c r="D917" s="220" t="s">
        <v>1388</v>
      </c>
      <c r="E917" s="246" t="s">
        <v>24</v>
      </c>
      <c r="F917" s="246" t="s">
        <v>6</v>
      </c>
      <c r="G917" s="187">
        <v>112706.58551693862</v>
      </c>
      <c r="H917" s="190">
        <v>89215.7</v>
      </c>
      <c r="I917" s="190">
        <v>120122.64</v>
      </c>
      <c r="J917" s="190">
        <v>89215.7</v>
      </c>
      <c r="K917" s="191">
        <v>125441.60000000001</v>
      </c>
    </row>
    <row r="918" spans="1:12" s="30" customFormat="1" x14ac:dyDescent="0.25">
      <c r="A918" s="248"/>
      <c r="B918" s="247"/>
      <c r="C918" s="248"/>
      <c r="D918" s="220" t="s">
        <v>1894</v>
      </c>
      <c r="E918" s="248"/>
      <c r="F918" s="248"/>
      <c r="G918" s="84">
        <v>15229.199470842872</v>
      </c>
      <c r="H918" s="190">
        <v>15447.5758284</v>
      </c>
      <c r="I918" s="190">
        <v>16427.276000000002</v>
      </c>
      <c r="J918" s="190">
        <v>11169.29925</v>
      </c>
      <c r="K918" s="191">
        <v>15267.10175</v>
      </c>
    </row>
    <row r="919" spans="1:12" ht="78.75" x14ac:dyDescent="0.25">
      <c r="A919" s="260" t="s">
        <v>1998</v>
      </c>
      <c r="B919" s="247"/>
      <c r="C919" s="246" t="s">
        <v>128</v>
      </c>
      <c r="D919" s="220" t="s">
        <v>1398</v>
      </c>
      <c r="E919" s="220" t="s">
        <v>1399</v>
      </c>
      <c r="F919" s="220" t="s">
        <v>20</v>
      </c>
      <c r="G919" s="223">
        <v>38</v>
      </c>
      <c r="H919" s="188" t="s">
        <v>363</v>
      </c>
      <c r="I919" s="188" t="s">
        <v>363</v>
      </c>
      <c r="J919" s="188" t="s">
        <v>363</v>
      </c>
      <c r="K919" s="189" t="s">
        <v>363</v>
      </c>
    </row>
    <row r="920" spans="1:12" ht="63" x14ac:dyDescent="0.25">
      <c r="A920" s="260"/>
      <c r="B920" s="247"/>
      <c r="C920" s="248"/>
      <c r="D920" s="220" t="s">
        <v>1388</v>
      </c>
      <c r="E920" s="220" t="s">
        <v>24</v>
      </c>
      <c r="F920" s="220" t="s">
        <v>6</v>
      </c>
      <c r="G920" s="187">
        <v>10551.348869220745</v>
      </c>
      <c r="H920" s="190" t="s">
        <v>363</v>
      </c>
      <c r="I920" s="190" t="s">
        <v>363</v>
      </c>
      <c r="J920" s="190" t="s">
        <v>363</v>
      </c>
      <c r="K920" s="191" t="s">
        <v>363</v>
      </c>
    </row>
    <row r="921" spans="1:12" ht="78.75" x14ac:dyDescent="0.25">
      <c r="A921" s="260" t="s">
        <v>1999</v>
      </c>
      <c r="B921" s="247"/>
      <c r="C921" s="246" t="s">
        <v>128</v>
      </c>
      <c r="D921" s="220" t="s">
        <v>1400</v>
      </c>
      <c r="E921" s="220" t="s">
        <v>1401</v>
      </c>
      <c r="F921" s="220" t="s">
        <v>20</v>
      </c>
      <c r="G921" s="223">
        <v>164</v>
      </c>
      <c r="H921" s="226">
        <v>63</v>
      </c>
      <c r="I921" s="226">
        <v>69</v>
      </c>
      <c r="J921" s="226">
        <v>70</v>
      </c>
      <c r="K921" s="227">
        <v>70</v>
      </c>
    </row>
    <row r="922" spans="1:12" ht="63" x14ac:dyDescent="0.25">
      <c r="A922" s="260"/>
      <c r="B922" s="247"/>
      <c r="C922" s="248"/>
      <c r="D922" s="220" t="s">
        <v>1402</v>
      </c>
      <c r="E922" s="220" t="s">
        <v>24</v>
      </c>
      <c r="F922" s="220" t="s">
        <v>6</v>
      </c>
      <c r="G922" s="187">
        <v>23644.699126143398</v>
      </c>
      <c r="H922" s="190">
        <v>13361.5661074</v>
      </c>
      <c r="I922" s="190">
        <v>12281.043646399999</v>
      </c>
      <c r="J922" s="190">
        <v>12362.748931</v>
      </c>
      <c r="K922" s="191">
        <v>11378.608761</v>
      </c>
    </row>
    <row r="923" spans="1:12" ht="78.75" x14ac:dyDescent="0.25">
      <c r="A923" s="260" t="s">
        <v>2000</v>
      </c>
      <c r="B923" s="247"/>
      <c r="C923" s="246" t="s">
        <v>128</v>
      </c>
      <c r="D923" s="220" t="s">
        <v>121</v>
      </c>
      <c r="E923" s="220" t="s">
        <v>1403</v>
      </c>
      <c r="F923" s="220" t="s">
        <v>20</v>
      </c>
      <c r="G923" s="223">
        <v>22</v>
      </c>
      <c r="H923" s="226">
        <v>284</v>
      </c>
      <c r="I923" s="226">
        <v>321</v>
      </c>
      <c r="J923" s="226">
        <v>331</v>
      </c>
      <c r="K923" s="227">
        <v>331</v>
      </c>
    </row>
    <row r="924" spans="1:12" ht="63" x14ac:dyDescent="0.25">
      <c r="A924" s="260"/>
      <c r="B924" s="247"/>
      <c r="C924" s="248"/>
      <c r="D924" s="220" t="s">
        <v>1388</v>
      </c>
      <c r="E924" s="220" t="s">
        <v>24</v>
      </c>
      <c r="F924" s="220" t="s">
        <v>6</v>
      </c>
      <c r="G924" s="187">
        <v>2082.3545675343935</v>
      </c>
      <c r="H924" s="190">
        <v>21630.41548</v>
      </c>
      <c r="I924" s="190">
        <v>26554.370640000001</v>
      </c>
      <c r="J924" s="190">
        <v>24506.920344999999</v>
      </c>
      <c r="K924" s="191">
        <v>25756.071195</v>
      </c>
    </row>
    <row r="925" spans="1:12" ht="78.75" x14ac:dyDescent="0.25">
      <c r="A925" s="260" t="s">
        <v>2001</v>
      </c>
      <c r="B925" s="247"/>
      <c r="C925" s="246" t="s">
        <v>1404</v>
      </c>
      <c r="D925" s="220" t="s">
        <v>1405</v>
      </c>
      <c r="E925" s="220" t="s">
        <v>1406</v>
      </c>
      <c r="F925" s="220" t="s">
        <v>20</v>
      </c>
      <c r="G925" s="223">
        <v>65</v>
      </c>
      <c r="H925" s="188">
        <v>43</v>
      </c>
      <c r="I925" s="188">
        <v>52</v>
      </c>
      <c r="J925" s="188">
        <v>52</v>
      </c>
      <c r="K925" s="189">
        <v>52</v>
      </c>
    </row>
    <row r="926" spans="1:12" ht="63" x14ac:dyDescent="0.25">
      <c r="A926" s="260"/>
      <c r="B926" s="247"/>
      <c r="C926" s="248"/>
      <c r="D926" s="220" t="s">
        <v>1388</v>
      </c>
      <c r="E926" s="220" t="s">
        <v>24</v>
      </c>
      <c r="F926" s="220" t="s">
        <v>6</v>
      </c>
      <c r="G926" s="187">
        <v>19147.456986852339</v>
      </c>
      <c r="H926" s="190">
        <v>19168.085245599999</v>
      </c>
      <c r="I926" s="190">
        <v>18244.305484799999</v>
      </c>
      <c r="J926" s="190">
        <v>19186.4539664</v>
      </c>
      <c r="K926" s="191">
        <v>19233.5803184</v>
      </c>
    </row>
    <row r="927" spans="1:12" ht="78.75" x14ac:dyDescent="0.25">
      <c r="A927" s="260" t="s">
        <v>2002</v>
      </c>
      <c r="B927" s="247"/>
      <c r="C927" s="246" t="s">
        <v>1404</v>
      </c>
      <c r="D927" s="220" t="s">
        <v>1407</v>
      </c>
      <c r="E927" s="220" t="s">
        <v>1408</v>
      </c>
      <c r="F927" s="220" t="s">
        <v>20</v>
      </c>
      <c r="G927" s="223">
        <v>23</v>
      </c>
      <c r="H927" s="226">
        <v>36</v>
      </c>
      <c r="I927" s="226">
        <v>37</v>
      </c>
      <c r="J927" s="226">
        <v>38</v>
      </c>
      <c r="K927" s="227">
        <v>38</v>
      </c>
    </row>
    <row r="928" spans="1:12" ht="63" x14ac:dyDescent="0.25">
      <c r="A928" s="260"/>
      <c r="B928" s="247"/>
      <c r="C928" s="248"/>
      <c r="D928" s="220" t="s">
        <v>1388</v>
      </c>
      <c r="E928" s="220" t="s">
        <v>24</v>
      </c>
      <c r="F928" s="220" t="s">
        <v>6</v>
      </c>
      <c r="G928" s="187">
        <v>4482.2673714284629</v>
      </c>
      <c r="H928" s="190">
        <v>4713.3850540000003</v>
      </c>
      <c r="I928" s="190">
        <v>4857.4182879999998</v>
      </c>
      <c r="J928" s="190">
        <v>4654.3817090000002</v>
      </c>
      <c r="K928" s="191">
        <v>4819.7770790000004</v>
      </c>
    </row>
    <row r="929" spans="1:11" ht="78.75" x14ac:dyDescent="0.25">
      <c r="A929" s="260" t="s">
        <v>2003</v>
      </c>
      <c r="B929" s="247"/>
      <c r="C929" s="246" t="s">
        <v>1903</v>
      </c>
      <c r="D929" s="220" t="s">
        <v>1409</v>
      </c>
      <c r="E929" s="220" t="s">
        <v>1410</v>
      </c>
      <c r="F929" s="220" t="s">
        <v>20</v>
      </c>
      <c r="G929" s="223">
        <v>351</v>
      </c>
      <c r="H929" s="226">
        <v>306</v>
      </c>
      <c r="I929" s="226">
        <v>324</v>
      </c>
      <c r="J929" s="226">
        <v>339</v>
      </c>
      <c r="K929" s="227">
        <v>338</v>
      </c>
    </row>
    <row r="930" spans="1:11" ht="63" x14ac:dyDescent="0.25">
      <c r="A930" s="260"/>
      <c r="B930" s="247"/>
      <c r="C930" s="248"/>
      <c r="D930" s="220" t="s">
        <v>1388</v>
      </c>
      <c r="E930" s="220" t="s">
        <v>24</v>
      </c>
      <c r="F930" s="220" t="s">
        <v>6</v>
      </c>
      <c r="G930" s="187">
        <v>62539.206321440477</v>
      </c>
      <c r="H930" s="190">
        <v>56614.148713199997</v>
      </c>
      <c r="I930" s="190">
        <v>73869.1969216</v>
      </c>
      <c r="J930" s="190">
        <v>47045.685674300003</v>
      </c>
      <c r="K930" s="191">
        <v>73781.553548600001</v>
      </c>
    </row>
    <row r="931" spans="1:11" ht="78.75" x14ac:dyDescent="0.25">
      <c r="A931" s="260" t="s">
        <v>2004</v>
      </c>
      <c r="B931" s="247"/>
      <c r="C931" s="246" t="s">
        <v>1411</v>
      </c>
      <c r="D931" s="220" t="s">
        <v>1412</v>
      </c>
      <c r="E931" s="220" t="s">
        <v>1413</v>
      </c>
      <c r="F931" s="220" t="s">
        <v>20</v>
      </c>
      <c r="G931" s="223">
        <v>674</v>
      </c>
      <c r="H931" s="188" t="s">
        <v>1904</v>
      </c>
      <c r="I931" s="188" t="s">
        <v>1905</v>
      </c>
      <c r="J931" s="188" t="s">
        <v>1906</v>
      </c>
      <c r="K931" s="189" t="s">
        <v>1907</v>
      </c>
    </row>
    <row r="932" spans="1:11" ht="63" x14ac:dyDescent="0.25">
      <c r="A932" s="260"/>
      <c r="B932" s="247"/>
      <c r="C932" s="248"/>
      <c r="D932" s="220" t="s">
        <v>1388</v>
      </c>
      <c r="E932" s="220" t="s">
        <v>24</v>
      </c>
      <c r="F932" s="220" t="s">
        <v>6</v>
      </c>
      <c r="G932" s="187">
        <v>116288.97187382264</v>
      </c>
      <c r="H932" s="190">
        <v>88252.2</v>
      </c>
      <c r="I932" s="190">
        <v>114616.981984</v>
      </c>
      <c r="J932" s="190">
        <v>88232.1</v>
      </c>
      <c r="K932" s="191">
        <v>116289.5</v>
      </c>
    </row>
    <row r="933" spans="1:11" ht="94.5" x14ac:dyDescent="0.25">
      <c r="A933" s="260" t="s">
        <v>2005</v>
      </c>
      <c r="B933" s="247"/>
      <c r="C933" s="246" t="s">
        <v>1411</v>
      </c>
      <c r="D933" s="220" t="s">
        <v>1414</v>
      </c>
      <c r="E933" s="220" t="s">
        <v>1415</v>
      </c>
      <c r="F933" s="220" t="s">
        <v>20</v>
      </c>
      <c r="G933" s="223">
        <v>531</v>
      </c>
      <c r="H933" s="188" t="s">
        <v>1902</v>
      </c>
      <c r="I933" s="188" t="s">
        <v>1902</v>
      </c>
      <c r="J933" s="188" t="s">
        <v>1902</v>
      </c>
      <c r="K933" s="189" t="s">
        <v>1897</v>
      </c>
    </row>
    <row r="934" spans="1:11" ht="63" x14ac:dyDescent="0.25">
      <c r="A934" s="260"/>
      <c r="B934" s="247"/>
      <c r="C934" s="248"/>
      <c r="D934" s="220" t="s">
        <v>1388</v>
      </c>
      <c r="E934" s="220" t="s">
        <v>24</v>
      </c>
      <c r="F934" s="220" t="s">
        <v>6</v>
      </c>
      <c r="G934" s="187">
        <v>57178.710382571284</v>
      </c>
      <c r="H934" s="190">
        <v>15557.026685999999</v>
      </c>
      <c r="I934" s="190">
        <v>35669.490991999999</v>
      </c>
      <c r="J934" s="190">
        <v>15669.490991999999</v>
      </c>
      <c r="K934" s="191">
        <v>35673.789380000002</v>
      </c>
    </row>
    <row r="935" spans="1:11" ht="78.75" x14ac:dyDescent="0.25">
      <c r="A935" s="246" t="s">
        <v>2008</v>
      </c>
      <c r="B935" s="247"/>
      <c r="C935" s="246" t="s">
        <v>129</v>
      </c>
      <c r="D935" s="220" t="s">
        <v>1416</v>
      </c>
      <c r="E935" s="220" t="s">
        <v>1397</v>
      </c>
      <c r="F935" s="220" t="s">
        <v>20</v>
      </c>
      <c r="G935" s="223">
        <f>1422+120</f>
        <v>1542</v>
      </c>
      <c r="H935" s="226">
        <v>1251</v>
      </c>
      <c r="I935" s="226">
        <v>1190</v>
      </c>
      <c r="J935" s="226">
        <v>1191</v>
      </c>
      <c r="K935" s="227">
        <v>1191</v>
      </c>
    </row>
    <row r="936" spans="1:11" ht="45.75" customHeight="1" x14ac:dyDescent="0.25">
      <c r="A936" s="247"/>
      <c r="B936" s="247"/>
      <c r="C936" s="247"/>
      <c r="D936" s="220" t="s">
        <v>1388</v>
      </c>
      <c r="E936" s="246" t="s">
        <v>24</v>
      </c>
      <c r="F936" s="246" t="s">
        <v>6</v>
      </c>
      <c r="G936" s="187">
        <v>31264.705277487494</v>
      </c>
      <c r="H936" s="191">
        <v>32901.0795919999</v>
      </c>
      <c r="I936" s="191">
        <v>38908.370560000003</v>
      </c>
      <c r="J936" s="191">
        <v>32705.129612000001</v>
      </c>
      <c r="K936" s="191">
        <v>33498.876772000003</v>
      </c>
    </row>
    <row r="937" spans="1:11" s="30" customFormat="1" x14ac:dyDescent="0.25">
      <c r="A937" s="248"/>
      <c r="B937" s="247"/>
      <c r="C937" s="248"/>
      <c r="D937" s="218" t="s">
        <v>1908</v>
      </c>
      <c r="E937" s="248"/>
      <c r="F937" s="248"/>
      <c r="G937" s="187">
        <v>2519.2261687490468</v>
      </c>
      <c r="H937" s="191" t="s">
        <v>363</v>
      </c>
      <c r="I937" s="191" t="s">
        <v>363</v>
      </c>
      <c r="J937" s="191" t="s">
        <v>363</v>
      </c>
      <c r="K937" s="191" t="s">
        <v>363</v>
      </c>
    </row>
    <row r="938" spans="1:11" ht="78.75" x14ac:dyDescent="0.25">
      <c r="A938" s="260" t="s">
        <v>2007</v>
      </c>
      <c r="B938" s="247"/>
      <c r="C938" s="246" t="s">
        <v>129</v>
      </c>
      <c r="D938" s="220" t="s">
        <v>1417</v>
      </c>
      <c r="E938" s="220" t="s">
        <v>1401</v>
      </c>
      <c r="F938" s="220" t="s">
        <v>20</v>
      </c>
      <c r="G938" s="223">
        <v>131</v>
      </c>
      <c r="H938" s="226">
        <f>287+73</f>
        <v>360</v>
      </c>
      <c r="I938" s="226">
        <f>297+73</f>
        <v>370</v>
      </c>
      <c r="J938" s="226">
        <f>297+73</f>
        <v>370</v>
      </c>
      <c r="K938" s="227">
        <f>298+73</f>
        <v>371</v>
      </c>
    </row>
    <row r="939" spans="1:11" ht="63" x14ac:dyDescent="0.25">
      <c r="A939" s="260"/>
      <c r="B939" s="247"/>
      <c r="C939" s="248"/>
      <c r="D939" s="220" t="s">
        <v>1388</v>
      </c>
      <c r="E939" s="220" t="s">
        <v>24</v>
      </c>
      <c r="F939" s="220" t="s">
        <v>6</v>
      </c>
      <c r="G939" s="187">
        <v>2237.0114839306511</v>
      </c>
      <c r="H939" s="190">
        <v>2237</v>
      </c>
      <c r="I939" s="190">
        <v>2252</v>
      </c>
      <c r="J939" s="190">
        <v>2254</v>
      </c>
      <c r="K939" s="191">
        <v>2658</v>
      </c>
    </row>
    <row r="940" spans="1:11" ht="78.75" x14ac:dyDescent="0.25">
      <c r="A940" s="260" t="s">
        <v>2009</v>
      </c>
      <c r="B940" s="247"/>
      <c r="C940" s="246" t="s">
        <v>1418</v>
      </c>
      <c r="D940" s="220" t="s">
        <v>1419</v>
      </c>
      <c r="E940" s="220" t="s">
        <v>1420</v>
      </c>
      <c r="F940" s="220" t="s">
        <v>20</v>
      </c>
      <c r="G940" s="223">
        <v>513</v>
      </c>
      <c r="H940" s="226">
        <v>164</v>
      </c>
      <c r="I940" s="226">
        <v>168</v>
      </c>
      <c r="J940" s="226">
        <v>168</v>
      </c>
      <c r="K940" s="227">
        <v>171</v>
      </c>
    </row>
    <row r="941" spans="1:11" ht="63" x14ac:dyDescent="0.25">
      <c r="A941" s="260"/>
      <c r="B941" s="247"/>
      <c r="C941" s="248"/>
      <c r="D941" s="220" t="s">
        <v>1388</v>
      </c>
      <c r="E941" s="220" t="s">
        <v>24</v>
      </c>
      <c r="F941" s="220" t="s">
        <v>6</v>
      </c>
      <c r="G941" s="187">
        <v>21089.575203490491</v>
      </c>
      <c r="H941" s="190">
        <v>21160.267327199999</v>
      </c>
      <c r="I941" s="190">
        <v>21197.323660800001</v>
      </c>
      <c r="J941" s="190">
        <v>21150.597434399999</v>
      </c>
      <c r="K941" s="191">
        <v>21192.029973299999</v>
      </c>
    </row>
    <row r="942" spans="1:11" ht="78.75" x14ac:dyDescent="0.25">
      <c r="A942" s="260" t="s">
        <v>2006</v>
      </c>
      <c r="B942" s="247"/>
      <c r="C942" s="246" t="s">
        <v>1418</v>
      </c>
      <c r="D942" s="220" t="s">
        <v>1421</v>
      </c>
      <c r="E942" s="220" t="s">
        <v>324</v>
      </c>
      <c r="F942" s="220" t="s">
        <v>20</v>
      </c>
      <c r="G942" s="223">
        <v>364</v>
      </c>
      <c r="H942" s="188" t="s">
        <v>363</v>
      </c>
      <c r="I942" s="188" t="s">
        <v>363</v>
      </c>
      <c r="J942" s="188" t="s">
        <v>363</v>
      </c>
      <c r="K942" s="189" t="s">
        <v>363</v>
      </c>
    </row>
    <row r="943" spans="1:11" ht="63" x14ac:dyDescent="0.25">
      <c r="A943" s="260"/>
      <c r="B943" s="247"/>
      <c r="C943" s="248"/>
      <c r="D943" s="220" t="s">
        <v>1388</v>
      </c>
      <c r="E943" s="220" t="s">
        <v>24</v>
      </c>
      <c r="F943" s="220" t="s">
        <v>6</v>
      </c>
      <c r="G943" s="187">
        <v>24101.686915470753</v>
      </c>
      <c r="H943" s="190" t="s">
        <v>363</v>
      </c>
      <c r="I943" s="190" t="s">
        <v>363</v>
      </c>
      <c r="J943" s="190" t="s">
        <v>363</v>
      </c>
      <c r="K943" s="191" t="s">
        <v>363</v>
      </c>
    </row>
    <row r="944" spans="1:11" ht="94.5" x14ac:dyDescent="0.25">
      <c r="A944" s="260" t="s">
        <v>2010</v>
      </c>
      <c r="B944" s="247"/>
      <c r="C944" s="246" t="s">
        <v>1422</v>
      </c>
      <c r="D944" s="220" t="s">
        <v>1423</v>
      </c>
      <c r="E944" s="220" t="s">
        <v>1424</v>
      </c>
      <c r="F944" s="220" t="s">
        <v>20</v>
      </c>
      <c r="G944" s="223">
        <v>13</v>
      </c>
      <c r="H944" s="226">
        <v>7</v>
      </c>
      <c r="I944" s="226">
        <v>7</v>
      </c>
      <c r="J944" s="226">
        <v>7</v>
      </c>
      <c r="K944" s="189">
        <v>7</v>
      </c>
    </row>
    <row r="945" spans="1:11" ht="63" x14ac:dyDescent="0.25">
      <c r="A945" s="260"/>
      <c r="B945" s="247"/>
      <c r="C945" s="248"/>
      <c r="D945" s="220" t="s">
        <v>1388</v>
      </c>
      <c r="E945" s="220" t="s">
        <v>24</v>
      </c>
      <c r="F945" s="220" t="s">
        <v>6</v>
      </c>
      <c r="G945" s="187">
        <v>3140.4565111917959</v>
      </c>
      <c r="H945" s="190">
        <v>3268.406786</v>
      </c>
      <c r="I945" s="190">
        <v>3282.2181919999998</v>
      </c>
      <c r="J945" s="190">
        <v>3262.7489310000001</v>
      </c>
      <c r="K945" s="191">
        <v>3478.608761</v>
      </c>
    </row>
    <row r="946" spans="1:11" s="3" customFormat="1" ht="94.5" x14ac:dyDescent="0.25">
      <c r="A946" s="260" t="s">
        <v>2011</v>
      </c>
      <c r="B946" s="247"/>
      <c r="C946" s="246" t="s">
        <v>1422</v>
      </c>
      <c r="D946" s="220" t="s">
        <v>1425</v>
      </c>
      <c r="E946" s="220" t="s">
        <v>1426</v>
      </c>
      <c r="F946" s="220" t="s">
        <v>20</v>
      </c>
      <c r="G946" s="223">
        <v>75</v>
      </c>
      <c r="H946" s="226">
        <v>75</v>
      </c>
      <c r="I946" s="226">
        <v>76</v>
      </c>
      <c r="J946" s="226">
        <v>77</v>
      </c>
      <c r="K946" s="227">
        <v>77</v>
      </c>
    </row>
    <row r="947" spans="1:11" s="3" customFormat="1" ht="63" x14ac:dyDescent="0.25">
      <c r="A947" s="260"/>
      <c r="B947" s="247"/>
      <c r="C947" s="248"/>
      <c r="D947" s="220" t="s">
        <v>1388</v>
      </c>
      <c r="E947" s="220" t="s">
        <v>24</v>
      </c>
      <c r="F947" s="220" t="s">
        <v>6</v>
      </c>
      <c r="G947" s="187">
        <v>13485.833887242325</v>
      </c>
      <c r="H947" s="190">
        <v>13811.23522</v>
      </c>
      <c r="I947" s="190">
        <v>14641.8042112</v>
      </c>
      <c r="J947" s="190">
        <v>13589.2388532</v>
      </c>
      <c r="K947" s="191">
        <v>14496.4211292</v>
      </c>
    </row>
    <row r="948" spans="1:11" s="3" customFormat="1" ht="78.75" x14ac:dyDescent="0.25">
      <c r="A948" s="246" t="s">
        <v>2012</v>
      </c>
      <c r="B948" s="247"/>
      <c r="C948" s="246" t="s">
        <v>802</v>
      </c>
      <c r="D948" s="220" t="s">
        <v>1427</v>
      </c>
      <c r="E948" s="220" t="s">
        <v>1428</v>
      </c>
      <c r="F948" s="220" t="s">
        <v>321</v>
      </c>
      <c r="G948" s="223">
        <f>520+223200</f>
        <v>223720</v>
      </c>
      <c r="H948" s="238">
        <v>188805</v>
      </c>
      <c r="I948" s="238">
        <v>196665</v>
      </c>
      <c r="J948" s="238">
        <v>196665</v>
      </c>
      <c r="K948" s="238">
        <v>196665</v>
      </c>
    </row>
    <row r="949" spans="1:11" s="3" customFormat="1" ht="48" customHeight="1" x14ac:dyDescent="0.25">
      <c r="A949" s="247"/>
      <c r="B949" s="247"/>
      <c r="C949" s="247"/>
      <c r="D949" s="220" t="s">
        <v>1402</v>
      </c>
      <c r="E949" s="246" t="s">
        <v>24</v>
      </c>
      <c r="F949" s="246" t="s">
        <v>6</v>
      </c>
      <c r="G949" s="187">
        <v>44.169968669247268</v>
      </c>
      <c r="H949" s="367">
        <v>2200</v>
      </c>
      <c r="I949" s="367">
        <v>2200</v>
      </c>
      <c r="J949" s="367">
        <v>2200</v>
      </c>
      <c r="K949" s="367">
        <v>2200</v>
      </c>
    </row>
    <row r="950" spans="1:11" s="30" customFormat="1" x14ac:dyDescent="0.25">
      <c r="A950" s="248"/>
      <c r="B950" s="247"/>
      <c r="C950" s="248"/>
      <c r="D950" s="220" t="s">
        <v>1895</v>
      </c>
      <c r="E950" s="248"/>
      <c r="F950" s="248"/>
      <c r="G950" s="187">
        <v>48526.583404642457</v>
      </c>
      <c r="H950" s="368"/>
      <c r="I950" s="368"/>
      <c r="J950" s="368"/>
      <c r="K950" s="368"/>
    </row>
    <row r="951" spans="1:11" s="3" customFormat="1" ht="78.75" x14ac:dyDescent="0.25">
      <c r="A951" s="246" t="s">
        <v>2013</v>
      </c>
      <c r="B951" s="247"/>
      <c r="C951" s="246" t="s">
        <v>802</v>
      </c>
      <c r="D951" s="220" t="s">
        <v>1429</v>
      </c>
      <c r="E951" s="220" t="s">
        <v>1430</v>
      </c>
      <c r="F951" s="220" t="s">
        <v>321</v>
      </c>
      <c r="G951" s="223">
        <f>193371+4018+123455+10880</f>
        <v>331724</v>
      </c>
      <c r="H951" s="238">
        <v>231452</v>
      </c>
      <c r="I951" s="238">
        <v>241737</v>
      </c>
      <c r="J951" s="238">
        <v>241737</v>
      </c>
      <c r="K951" s="238">
        <v>241737</v>
      </c>
    </row>
    <row r="952" spans="1:11" s="3" customFormat="1" ht="47.25" customHeight="1" x14ac:dyDescent="0.25">
      <c r="A952" s="247"/>
      <c r="B952" s="247"/>
      <c r="C952" s="247"/>
      <c r="D952" s="220" t="s">
        <v>1402</v>
      </c>
      <c r="E952" s="246" t="s">
        <v>24</v>
      </c>
      <c r="F952" s="246" t="s">
        <v>6</v>
      </c>
      <c r="G952" s="187">
        <f>16296.3090868235+338.658429034807+10404.1497342147</f>
        <v>27039.117250073003</v>
      </c>
      <c r="H952" s="367">
        <v>27261.841061896001</v>
      </c>
      <c r="I952" s="367">
        <v>27839.311297071999</v>
      </c>
      <c r="J952" s="367">
        <v>27166.962619021</v>
      </c>
      <c r="K952" s="367">
        <v>27714.663722550999</v>
      </c>
    </row>
    <row r="953" spans="1:11" s="3" customFormat="1" x14ac:dyDescent="0.25">
      <c r="A953" s="248"/>
      <c r="B953" s="247"/>
      <c r="C953" s="248"/>
      <c r="D953" s="220" t="s">
        <v>1894</v>
      </c>
      <c r="E953" s="248"/>
      <c r="F953" s="248"/>
      <c r="G953" s="84">
        <v>873.99722596998424</v>
      </c>
      <c r="H953" s="368"/>
      <c r="I953" s="368"/>
      <c r="J953" s="368"/>
      <c r="K953" s="368"/>
    </row>
    <row r="954" spans="1:11" s="3" customFormat="1" ht="78.75" x14ac:dyDescent="0.25">
      <c r="A954" s="260" t="s">
        <v>2014</v>
      </c>
      <c r="B954" s="247"/>
      <c r="C954" s="246" t="s">
        <v>1431</v>
      </c>
      <c r="D954" s="220" t="s">
        <v>1432</v>
      </c>
      <c r="E954" s="220" t="s">
        <v>1433</v>
      </c>
      <c r="F954" s="220" t="s">
        <v>20</v>
      </c>
      <c r="G954" s="223">
        <f>959+100+535</f>
        <v>1594</v>
      </c>
      <c r="H954" s="188" t="s">
        <v>363</v>
      </c>
      <c r="I954" s="188" t="s">
        <v>363</v>
      </c>
      <c r="J954" s="188" t="s">
        <v>363</v>
      </c>
      <c r="K954" s="189" t="s">
        <v>363</v>
      </c>
    </row>
    <row r="955" spans="1:11" s="3" customFormat="1" ht="63" x14ac:dyDescent="0.25">
      <c r="A955" s="260"/>
      <c r="B955" s="247"/>
      <c r="C955" s="248"/>
      <c r="D955" s="220" t="s">
        <v>1402</v>
      </c>
      <c r="E955" s="220" t="s">
        <v>24</v>
      </c>
      <c r="F955" s="220" t="s">
        <v>6</v>
      </c>
      <c r="G955" s="187">
        <f>17735.3280002842+790.646396614354+54454.4816262027</f>
        <v>72980.456023101258</v>
      </c>
      <c r="H955" s="190" t="s">
        <v>363</v>
      </c>
      <c r="I955" s="190" t="s">
        <v>363</v>
      </c>
      <c r="J955" s="190" t="s">
        <v>363</v>
      </c>
      <c r="K955" s="191" t="s">
        <v>363</v>
      </c>
    </row>
    <row r="956" spans="1:11" s="3" customFormat="1" ht="78.75" x14ac:dyDescent="0.25">
      <c r="A956" s="260" t="s">
        <v>2015</v>
      </c>
      <c r="B956" s="247"/>
      <c r="C956" s="246" t="s">
        <v>1434</v>
      </c>
      <c r="D956" s="220" t="s">
        <v>1435</v>
      </c>
      <c r="E956" s="220" t="s">
        <v>1436</v>
      </c>
      <c r="F956" s="220" t="s">
        <v>20</v>
      </c>
      <c r="G956" s="223">
        <v>500</v>
      </c>
      <c r="H956" s="188" t="s">
        <v>363</v>
      </c>
      <c r="I956" s="188" t="s">
        <v>363</v>
      </c>
      <c r="J956" s="188" t="s">
        <v>363</v>
      </c>
      <c r="K956" s="189" t="s">
        <v>363</v>
      </c>
    </row>
    <row r="957" spans="1:11" s="3" customFormat="1" ht="63" x14ac:dyDescent="0.25">
      <c r="A957" s="260"/>
      <c r="B957" s="247"/>
      <c r="C957" s="248"/>
      <c r="D957" s="220" t="s">
        <v>1388</v>
      </c>
      <c r="E957" s="220" t="s">
        <v>24</v>
      </c>
      <c r="F957" s="220" t="s">
        <v>6</v>
      </c>
      <c r="G957" s="187">
        <v>1371.5542278383741</v>
      </c>
      <c r="H957" s="190" t="s">
        <v>363</v>
      </c>
      <c r="I957" s="190" t="s">
        <v>363</v>
      </c>
      <c r="J957" s="190" t="s">
        <v>363</v>
      </c>
      <c r="K957" s="191" t="s">
        <v>363</v>
      </c>
    </row>
    <row r="958" spans="1:11" s="3" customFormat="1" ht="78.75" x14ac:dyDescent="0.25">
      <c r="A958" s="260" t="s">
        <v>2016</v>
      </c>
      <c r="B958" s="247"/>
      <c r="C958" s="246" t="s">
        <v>1411</v>
      </c>
      <c r="D958" s="220" t="s">
        <v>1438</v>
      </c>
      <c r="E958" s="220" t="s">
        <v>1439</v>
      </c>
      <c r="F958" s="220" t="s">
        <v>20</v>
      </c>
      <c r="G958" s="223">
        <v>76</v>
      </c>
      <c r="H958" s="226">
        <v>68</v>
      </c>
      <c r="I958" s="226">
        <v>64</v>
      </c>
      <c r="J958" s="226">
        <v>64</v>
      </c>
      <c r="K958" s="227">
        <v>64</v>
      </c>
    </row>
    <row r="959" spans="1:11" s="3" customFormat="1" ht="63" x14ac:dyDescent="0.25">
      <c r="A959" s="260"/>
      <c r="B959" s="247"/>
      <c r="C959" s="248"/>
      <c r="D959" s="220" t="s">
        <v>1388</v>
      </c>
      <c r="E959" s="220" t="s">
        <v>24</v>
      </c>
      <c r="F959" s="220" t="s">
        <v>6</v>
      </c>
      <c r="G959" s="187">
        <v>777.776426950575</v>
      </c>
      <c r="H959" s="190">
        <v>797.4276768000002</v>
      </c>
      <c r="I959" s="190">
        <v>902.05102080000006</v>
      </c>
      <c r="J959" s="190">
        <v>688.44541440000012</v>
      </c>
      <c r="K959" s="191">
        <v>862.45040640000002</v>
      </c>
    </row>
    <row r="960" spans="1:11" s="3" customFormat="1" ht="78.75" x14ac:dyDescent="0.25">
      <c r="A960" s="260" t="s">
        <v>2017</v>
      </c>
      <c r="B960" s="247"/>
      <c r="C960" s="246" t="s">
        <v>1440</v>
      </c>
      <c r="D960" s="220" t="s">
        <v>1441</v>
      </c>
      <c r="E960" s="220" t="s">
        <v>1442</v>
      </c>
      <c r="F960" s="220" t="s">
        <v>20</v>
      </c>
      <c r="G960" s="223">
        <v>12</v>
      </c>
      <c r="H960" s="87">
        <v>10</v>
      </c>
      <c r="I960" s="87">
        <v>9</v>
      </c>
      <c r="J960" s="87">
        <v>8</v>
      </c>
      <c r="K960" s="87">
        <v>8</v>
      </c>
    </row>
    <row r="961" spans="1:11" s="3" customFormat="1" ht="63" x14ac:dyDescent="0.25">
      <c r="A961" s="260"/>
      <c r="B961" s="247"/>
      <c r="C961" s="248"/>
      <c r="D961" s="220" t="s">
        <v>1388</v>
      </c>
      <c r="E961" s="220" t="s">
        <v>24</v>
      </c>
      <c r="F961" s="220" t="s">
        <v>6</v>
      </c>
      <c r="G961" s="187">
        <v>2290.3575641018024</v>
      </c>
      <c r="H961" s="187">
        <v>2977.2397999999998</v>
      </c>
      <c r="I961" s="187">
        <v>2557.0910399999998</v>
      </c>
      <c r="J961" s="187">
        <v>2717.1306399999999</v>
      </c>
      <c r="K961" s="187">
        <v>2898.3858399999999</v>
      </c>
    </row>
    <row r="962" spans="1:11" s="3" customFormat="1" ht="78.75" x14ac:dyDescent="0.25">
      <c r="A962" s="260" t="s">
        <v>2018</v>
      </c>
      <c r="B962" s="247"/>
      <c r="C962" s="246" t="s">
        <v>1440</v>
      </c>
      <c r="D962" s="220" t="s">
        <v>1443</v>
      </c>
      <c r="E962" s="220" t="s">
        <v>1433</v>
      </c>
      <c r="F962" s="220" t="s">
        <v>20</v>
      </c>
      <c r="G962" s="223">
        <v>195</v>
      </c>
      <c r="H962" s="238">
        <v>256</v>
      </c>
      <c r="I962" s="238">
        <v>300</v>
      </c>
      <c r="J962" s="238">
        <v>300</v>
      </c>
      <c r="K962" s="87">
        <v>300</v>
      </c>
    </row>
    <row r="963" spans="1:11" s="3" customFormat="1" ht="63" x14ac:dyDescent="0.25">
      <c r="A963" s="260"/>
      <c r="B963" s="247"/>
      <c r="C963" s="248"/>
      <c r="D963" s="220" t="s">
        <v>1388</v>
      </c>
      <c r="E963" s="220" t="s">
        <v>24</v>
      </c>
      <c r="F963" s="220" t="s">
        <v>6</v>
      </c>
      <c r="G963" s="187">
        <v>22538.360513012802</v>
      </c>
      <c r="H963" s="187">
        <v>28510.056550400001</v>
      </c>
      <c r="I963" s="187">
        <v>30437.093440000001</v>
      </c>
      <c r="J963" s="187">
        <v>24597.591420000001</v>
      </c>
      <c r="K963" s="187">
        <v>30539.892019999999</v>
      </c>
    </row>
    <row r="964" spans="1:11" s="3" customFormat="1" ht="78.75" x14ac:dyDescent="0.25">
      <c r="A964" s="260" t="s">
        <v>2019</v>
      </c>
      <c r="B964" s="247"/>
      <c r="C964" s="246" t="s">
        <v>1123</v>
      </c>
      <c r="D964" s="220" t="s">
        <v>1444</v>
      </c>
      <c r="E964" s="220" t="s">
        <v>1445</v>
      </c>
      <c r="F964" s="220" t="s">
        <v>20</v>
      </c>
      <c r="G964" s="223">
        <v>10</v>
      </c>
      <c r="H964" s="87">
        <v>10</v>
      </c>
      <c r="I964" s="87">
        <v>10</v>
      </c>
      <c r="J964" s="87">
        <v>10</v>
      </c>
      <c r="K964" s="87">
        <v>10</v>
      </c>
    </row>
    <row r="965" spans="1:11" s="3" customFormat="1" ht="63" x14ac:dyDescent="0.25">
      <c r="A965" s="260"/>
      <c r="B965" s="247"/>
      <c r="C965" s="248"/>
      <c r="D965" s="220" t="s">
        <v>1124</v>
      </c>
      <c r="E965" s="220" t="s">
        <v>24</v>
      </c>
      <c r="F965" s="220" t="s">
        <v>6</v>
      </c>
      <c r="G965" s="84">
        <v>5118.7119752195213</v>
      </c>
      <c r="H965" s="84">
        <v>5439.7579100000003</v>
      </c>
      <c r="I965" s="84">
        <v>5528.5455199999997</v>
      </c>
      <c r="J965" s="84">
        <v>5403.3859849999999</v>
      </c>
      <c r="K965" s="84">
        <v>5505.3420349999997</v>
      </c>
    </row>
    <row r="966" spans="1:11" s="3" customFormat="1" ht="110.25" customHeight="1" x14ac:dyDescent="0.25">
      <c r="A966" s="260" t="s">
        <v>2020</v>
      </c>
      <c r="B966" s="247"/>
      <c r="C966" s="246" t="s">
        <v>1431</v>
      </c>
      <c r="D966" s="220" t="s">
        <v>1446</v>
      </c>
      <c r="E966" s="220" t="s">
        <v>1447</v>
      </c>
      <c r="F966" s="220" t="s">
        <v>20</v>
      </c>
      <c r="G966" s="223">
        <v>2</v>
      </c>
      <c r="H966" s="238">
        <f>2+11</f>
        <v>13</v>
      </c>
      <c r="I966" s="238">
        <f t="shared" ref="I966:J966" si="3">2+11</f>
        <v>13</v>
      </c>
      <c r="J966" s="238">
        <f t="shared" si="3"/>
        <v>13</v>
      </c>
      <c r="K966" s="238">
        <f>1+10</f>
        <v>11</v>
      </c>
    </row>
    <row r="967" spans="1:11" s="3" customFormat="1" ht="63" x14ac:dyDescent="0.25">
      <c r="A967" s="260"/>
      <c r="B967" s="247"/>
      <c r="C967" s="248"/>
      <c r="D967" s="220" t="s">
        <v>1124</v>
      </c>
      <c r="E967" s="220" t="s">
        <v>24</v>
      </c>
      <c r="F967" s="220" t="s">
        <v>6</v>
      </c>
      <c r="G967" s="84">
        <v>1221.4680477840786</v>
      </c>
      <c r="H967" s="84">
        <v>2576.1999999999998</v>
      </c>
      <c r="I967" s="84">
        <v>2576.1999999999998</v>
      </c>
      <c r="J967" s="84">
        <v>2576.1999999999998</v>
      </c>
      <c r="K967" s="84">
        <v>2576.1999999999998</v>
      </c>
    </row>
    <row r="968" spans="1:11" s="3" customFormat="1" ht="78.75" x14ac:dyDescent="0.25">
      <c r="A968" s="260" t="s">
        <v>2021</v>
      </c>
      <c r="B968" s="247"/>
      <c r="C968" s="246" t="s">
        <v>1411</v>
      </c>
      <c r="D968" s="220" t="s">
        <v>1448</v>
      </c>
      <c r="E968" s="220" t="s">
        <v>1445</v>
      </c>
      <c r="F968" s="220" t="s">
        <v>20</v>
      </c>
      <c r="G968" s="223">
        <v>4</v>
      </c>
      <c r="H968" s="238">
        <v>130</v>
      </c>
      <c r="I968" s="238">
        <v>130</v>
      </c>
      <c r="J968" s="238">
        <v>130</v>
      </c>
      <c r="K968" s="238">
        <v>130</v>
      </c>
    </row>
    <row r="969" spans="1:11" s="3" customFormat="1" ht="63" x14ac:dyDescent="0.25">
      <c r="A969" s="260"/>
      <c r="B969" s="247"/>
      <c r="C969" s="248"/>
      <c r="D969" s="220" t="s">
        <v>1449</v>
      </c>
      <c r="E969" s="220" t="s">
        <v>24</v>
      </c>
      <c r="F969" s="220" t="s">
        <v>6</v>
      </c>
      <c r="G969" s="84">
        <v>2076.0952409641795</v>
      </c>
      <c r="H969" s="84">
        <v>1954.4795999999999</v>
      </c>
      <c r="I969" s="84">
        <v>2349.0911999999998</v>
      </c>
      <c r="J969" s="84">
        <v>1792.8266000000001</v>
      </c>
      <c r="K969" s="84">
        <v>2245.9646000000002</v>
      </c>
    </row>
    <row r="970" spans="1:11" s="3" customFormat="1" ht="78.75" x14ac:dyDescent="0.25">
      <c r="A970" s="260" t="s">
        <v>2022</v>
      </c>
      <c r="B970" s="247"/>
      <c r="C970" s="260" t="s">
        <v>1451</v>
      </c>
      <c r="D970" s="220" t="s">
        <v>1452</v>
      </c>
      <c r="E970" s="220" t="s">
        <v>1453</v>
      </c>
      <c r="F970" s="220" t="s">
        <v>20</v>
      </c>
      <c r="G970" s="223">
        <v>30</v>
      </c>
      <c r="H970" s="87">
        <v>30</v>
      </c>
      <c r="I970" s="87">
        <v>30</v>
      </c>
      <c r="J970" s="87">
        <v>30</v>
      </c>
      <c r="K970" s="87">
        <v>31</v>
      </c>
    </row>
    <row r="971" spans="1:11" s="3" customFormat="1" ht="63" x14ac:dyDescent="0.25">
      <c r="A971" s="260"/>
      <c r="B971" s="247"/>
      <c r="C971" s="260"/>
      <c r="D971" s="220" t="s">
        <v>1124</v>
      </c>
      <c r="E971" s="220" t="s">
        <v>24</v>
      </c>
      <c r="F971" s="220" t="s">
        <v>6</v>
      </c>
      <c r="G971" s="84">
        <v>695.47703331311277</v>
      </c>
      <c r="H971" s="84">
        <v>709.75791000000004</v>
      </c>
      <c r="I971" s="84">
        <v>728.54552000000001</v>
      </c>
      <c r="J971" s="84">
        <v>703.38598500000001</v>
      </c>
      <c r="K971" s="84">
        <v>522.18676950000008</v>
      </c>
    </row>
    <row r="972" spans="1:11" s="3" customFormat="1" ht="94.5" x14ac:dyDescent="0.25">
      <c r="A972" s="260" t="s">
        <v>2023</v>
      </c>
      <c r="B972" s="247"/>
      <c r="C972" s="246" t="s">
        <v>1455</v>
      </c>
      <c r="D972" s="220" t="s">
        <v>1456</v>
      </c>
      <c r="E972" s="220" t="s">
        <v>1457</v>
      </c>
      <c r="F972" s="192" t="s">
        <v>321</v>
      </c>
      <c r="G972" s="193">
        <v>100719</v>
      </c>
      <c r="H972" s="193">
        <v>127029</v>
      </c>
      <c r="I972" s="193">
        <v>85835</v>
      </c>
      <c r="J972" s="193">
        <v>85835</v>
      </c>
      <c r="K972" s="193">
        <v>85835</v>
      </c>
    </row>
    <row r="973" spans="1:11" s="3" customFormat="1" ht="63" x14ac:dyDescent="0.25">
      <c r="A973" s="260"/>
      <c r="B973" s="247"/>
      <c r="C973" s="248"/>
      <c r="D973" s="220" t="s">
        <v>1458</v>
      </c>
      <c r="E973" s="220" t="s">
        <v>24</v>
      </c>
      <c r="F973" s="194" t="s">
        <v>6</v>
      </c>
      <c r="G973" s="187">
        <v>10173.882094843793</v>
      </c>
      <c r="H973" s="187">
        <v>33548.300000000003</v>
      </c>
      <c r="I973" s="187">
        <v>33558</v>
      </c>
      <c r="J973" s="187">
        <v>18558</v>
      </c>
      <c r="K973" s="187">
        <v>33558</v>
      </c>
    </row>
    <row r="974" spans="1:11" s="3" customFormat="1" ht="94.5" x14ac:dyDescent="0.25">
      <c r="A974" s="260" t="s">
        <v>2024</v>
      </c>
      <c r="B974" s="247"/>
      <c r="C974" s="246" t="s">
        <v>1455</v>
      </c>
      <c r="D974" s="220" t="s">
        <v>1459</v>
      </c>
      <c r="E974" s="220" t="s">
        <v>1460</v>
      </c>
      <c r="F974" s="192" t="s">
        <v>321</v>
      </c>
      <c r="G974" s="193">
        <v>109336</v>
      </c>
      <c r="H974" s="193">
        <v>161645</v>
      </c>
      <c r="I974" s="193">
        <v>163536</v>
      </c>
      <c r="J974" s="193">
        <v>163536</v>
      </c>
      <c r="K974" s="193">
        <v>78053</v>
      </c>
    </row>
    <row r="975" spans="1:11" s="3" customFormat="1" ht="63" x14ac:dyDescent="0.25">
      <c r="A975" s="260"/>
      <c r="B975" s="247"/>
      <c r="C975" s="248"/>
      <c r="D975" s="220" t="s">
        <v>1461</v>
      </c>
      <c r="E975" s="220" t="s">
        <v>24</v>
      </c>
      <c r="F975" s="194" t="s">
        <v>6</v>
      </c>
      <c r="G975" s="187">
        <v>13674.914747098021</v>
      </c>
      <c r="H975" s="187">
        <v>14800</v>
      </c>
      <c r="I975" s="187">
        <v>14800</v>
      </c>
      <c r="J975" s="187">
        <v>14800</v>
      </c>
      <c r="K975" s="187">
        <v>14800</v>
      </c>
    </row>
    <row r="976" spans="1:11" s="3" customFormat="1" ht="110.25" x14ac:dyDescent="0.25">
      <c r="A976" s="260" t="s">
        <v>2025</v>
      </c>
      <c r="B976" s="247"/>
      <c r="C976" s="246" t="s">
        <v>1455</v>
      </c>
      <c r="D976" s="220" t="s">
        <v>1462</v>
      </c>
      <c r="E976" s="220" t="s">
        <v>1463</v>
      </c>
      <c r="F976" s="192" t="s">
        <v>321</v>
      </c>
      <c r="G976" s="193">
        <v>92626</v>
      </c>
      <c r="H976" s="193">
        <v>18558</v>
      </c>
      <c r="I976" s="193">
        <v>17268</v>
      </c>
      <c r="J976" s="193">
        <v>18558</v>
      </c>
      <c r="K976" s="193">
        <v>18558</v>
      </c>
    </row>
    <row r="977" spans="1:11" s="3" customFormat="1" ht="63" x14ac:dyDescent="0.25">
      <c r="A977" s="260"/>
      <c r="B977" s="247"/>
      <c r="C977" s="248"/>
      <c r="D977" s="220" t="s">
        <v>1458</v>
      </c>
      <c r="E977" s="220" t="s">
        <v>24</v>
      </c>
      <c r="F977" s="194" t="s">
        <v>6</v>
      </c>
      <c r="G977" s="187">
        <v>9913.648802023612</v>
      </c>
      <c r="H977" s="187">
        <v>7525</v>
      </c>
      <c r="I977" s="187">
        <v>7525</v>
      </c>
      <c r="J977" s="187">
        <v>7525</v>
      </c>
      <c r="K977" s="187">
        <v>7525</v>
      </c>
    </row>
    <row r="978" spans="1:11" s="3" customFormat="1" ht="36" customHeight="1" x14ac:dyDescent="0.25">
      <c r="A978" s="246" t="s">
        <v>2026</v>
      </c>
      <c r="B978" s="247"/>
      <c r="C978" s="246" t="s">
        <v>1464</v>
      </c>
      <c r="D978" s="246" t="s">
        <v>1465</v>
      </c>
      <c r="E978" s="220" t="s">
        <v>1466</v>
      </c>
      <c r="F978" s="220" t="s">
        <v>1467</v>
      </c>
      <c r="G978" s="193">
        <f>44+12</f>
        <v>56</v>
      </c>
      <c r="H978" s="193">
        <v>42</v>
      </c>
      <c r="I978" s="193">
        <v>52</v>
      </c>
      <c r="J978" s="193">
        <v>52</v>
      </c>
      <c r="K978" s="193">
        <v>52</v>
      </c>
    </row>
    <row r="979" spans="1:11" s="3" customFormat="1" ht="22.5" customHeight="1" x14ac:dyDescent="0.25">
      <c r="A979" s="247"/>
      <c r="B979" s="247"/>
      <c r="C979" s="247"/>
      <c r="D979" s="247"/>
      <c r="E979" s="220" t="s">
        <v>116</v>
      </c>
      <c r="F979" s="220" t="s">
        <v>23</v>
      </c>
      <c r="G979" s="223">
        <f>63+20</f>
        <v>83</v>
      </c>
      <c r="H979" s="193">
        <v>88</v>
      </c>
      <c r="I979" s="193">
        <v>88</v>
      </c>
      <c r="J979" s="193">
        <v>88</v>
      </c>
      <c r="K979" s="193">
        <v>88</v>
      </c>
    </row>
    <row r="980" spans="1:11" s="3" customFormat="1" ht="33" customHeight="1" x14ac:dyDescent="0.25">
      <c r="A980" s="247"/>
      <c r="B980" s="247"/>
      <c r="C980" s="247"/>
      <c r="D980" s="247"/>
      <c r="E980" s="217" t="s">
        <v>1964</v>
      </c>
      <c r="F980" s="217" t="s">
        <v>240</v>
      </c>
      <c r="G980" s="223" t="s">
        <v>363</v>
      </c>
      <c r="H980" s="87">
        <v>700</v>
      </c>
      <c r="I980" s="87">
        <v>900</v>
      </c>
      <c r="J980" s="87">
        <v>900</v>
      </c>
      <c r="K980" s="87">
        <v>900</v>
      </c>
    </row>
    <row r="981" spans="1:11" s="3" customFormat="1" ht="38.25" customHeight="1" x14ac:dyDescent="0.25">
      <c r="A981" s="247"/>
      <c r="B981" s="247"/>
      <c r="C981" s="247"/>
      <c r="D981" s="248"/>
      <c r="E981" s="217" t="s">
        <v>1965</v>
      </c>
      <c r="F981" s="220" t="s">
        <v>1467</v>
      </c>
      <c r="G981" s="223" t="s">
        <v>363</v>
      </c>
      <c r="H981" s="87" t="s">
        <v>1966</v>
      </c>
      <c r="I981" s="87" t="s">
        <v>1967</v>
      </c>
      <c r="J981" s="87" t="s">
        <v>1967</v>
      </c>
      <c r="K981" s="87" t="s">
        <v>1967</v>
      </c>
    </row>
    <row r="982" spans="1:11" s="3" customFormat="1" ht="47.25" customHeight="1" x14ac:dyDescent="0.25">
      <c r="A982" s="247"/>
      <c r="B982" s="247"/>
      <c r="C982" s="247"/>
      <c r="D982" s="220" t="s">
        <v>1458</v>
      </c>
      <c r="E982" s="246" t="s">
        <v>24</v>
      </c>
      <c r="F982" s="254" t="s">
        <v>6</v>
      </c>
      <c r="G982" s="187">
        <v>9914.5961291069489</v>
      </c>
      <c r="H982" s="187">
        <v>9153.9000799999994</v>
      </c>
      <c r="I982" s="187">
        <v>9598.5491199999997</v>
      </c>
      <c r="J982" s="187">
        <v>9589.6151599999994</v>
      </c>
      <c r="K982" s="187">
        <v>9299.1539599999996</v>
      </c>
    </row>
    <row r="983" spans="1:11" s="3" customFormat="1" ht="15.75" customHeight="1" x14ac:dyDescent="0.25">
      <c r="A983" s="247"/>
      <c r="B983" s="247"/>
      <c r="C983" s="247"/>
      <c r="D983" s="220" t="s">
        <v>1911</v>
      </c>
      <c r="E983" s="247"/>
      <c r="F983" s="255"/>
      <c r="G983" s="84">
        <v>19.922869335497751</v>
      </c>
      <c r="H983" s="84">
        <v>20.6</v>
      </c>
      <c r="I983" s="84">
        <v>20.3</v>
      </c>
      <c r="J983" s="84">
        <v>20.7</v>
      </c>
      <c r="K983" s="84">
        <v>20.9</v>
      </c>
    </row>
    <row r="984" spans="1:11" s="3" customFormat="1" x14ac:dyDescent="0.25">
      <c r="A984" s="247"/>
      <c r="B984" s="247"/>
      <c r="C984" s="247"/>
      <c r="D984" s="218" t="s">
        <v>1908</v>
      </c>
      <c r="E984" s="247"/>
      <c r="F984" s="255"/>
      <c r="G984" s="187">
        <v>3416.4274095924684</v>
      </c>
      <c r="H984" s="187">
        <v>3515.22</v>
      </c>
      <c r="I984" s="187">
        <v>3925</v>
      </c>
      <c r="J984" s="187">
        <v>3352</v>
      </c>
      <c r="K984" s="187">
        <v>3352</v>
      </c>
    </row>
    <row r="985" spans="1:11" s="3" customFormat="1" x14ac:dyDescent="0.25">
      <c r="A985" s="248"/>
      <c r="B985" s="247"/>
      <c r="C985" s="248"/>
      <c r="D985" s="218" t="s">
        <v>1910</v>
      </c>
      <c r="E985" s="248"/>
      <c r="F985" s="256"/>
      <c r="G985" s="84">
        <v>1275.6178839391778</v>
      </c>
      <c r="H985" s="84">
        <v>1300.55</v>
      </c>
      <c r="I985" s="84">
        <v>1655.2</v>
      </c>
      <c r="J985" s="84">
        <v>1425.2</v>
      </c>
      <c r="K985" s="84">
        <v>1459.87699</v>
      </c>
    </row>
    <row r="986" spans="1:11" s="3" customFormat="1" ht="38.25" customHeight="1" x14ac:dyDescent="0.25">
      <c r="A986" s="260" t="s">
        <v>2027</v>
      </c>
      <c r="B986" s="247"/>
      <c r="C986" s="284" t="s">
        <v>1468</v>
      </c>
      <c r="D986" s="246" t="s">
        <v>1469</v>
      </c>
      <c r="E986" s="220" t="s">
        <v>387</v>
      </c>
      <c r="F986" s="192" t="s">
        <v>20</v>
      </c>
      <c r="G986" s="193">
        <v>2017</v>
      </c>
      <c r="H986" s="193">
        <v>2300</v>
      </c>
      <c r="I986" s="193">
        <v>2300</v>
      </c>
      <c r="J986" s="193">
        <v>2300</v>
      </c>
      <c r="K986" s="193">
        <v>2300</v>
      </c>
    </row>
    <row r="987" spans="1:11" s="3" customFormat="1" ht="25.5" customHeight="1" x14ac:dyDescent="0.25">
      <c r="A987" s="260"/>
      <c r="B987" s="247"/>
      <c r="C987" s="361"/>
      <c r="D987" s="247"/>
      <c r="E987" s="220" t="s">
        <v>116</v>
      </c>
      <c r="F987" s="220" t="s">
        <v>23</v>
      </c>
      <c r="G987" s="193" t="s">
        <v>363</v>
      </c>
      <c r="H987" s="224">
        <v>36</v>
      </c>
      <c r="I987" s="224">
        <v>37</v>
      </c>
      <c r="J987" s="224">
        <v>37</v>
      </c>
      <c r="K987" s="224">
        <v>37</v>
      </c>
    </row>
    <row r="988" spans="1:11" s="3" customFormat="1" ht="33.75" customHeight="1" x14ac:dyDescent="0.25">
      <c r="A988" s="260"/>
      <c r="B988" s="247"/>
      <c r="C988" s="361"/>
      <c r="D988" s="247"/>
      <c r="E988" s="220" t="s">
        <v>1466</v>
      </c>
      <c r="F988" s="220" t="s">
        <v>23</v>
      </c>
      <c r="G988" s="193" t="s">
        <v>363</v>
      </c>
      <c r="H988" s="224">
        <v>13</v>
      </c>
      <c r="I988" s="224">
        <v>13</v>
      </c>
      <c r="J988" s="224">
        <v>13</v>
      </c>
      <c r="K988" s="224">
        <v>13</v>
      </c>
    </row>
    <row r="989" spans="1:11" s="3" customFormat="1" ht="31.5" x14ac:dyDescent="0.25">
      <c r="A989" s="260"/>
      <c r="B989" s="247"/>
      <c r="C989" s="361"/>
      <c r="D989" s="248"/>
      <c r="E989" s="220" t="s">
        <v>1965</v>
      </c>
      <c r="F989" s="220" t="s">
        <v>23</v>
      </c>
      <c r="G989" s="193" t="s">
        <v>363</v>
      </c>
      <c r="H989" s="224">
        <v>13</v>
      </c>
      <c r="I989" s="224">
        <v>13</v>
      </c>
      <c r="J989" s="224">
        <v>13</v>
      </c>
      <c r="K989" s="224">
        <v>13</v>
      </c>
    </row>
    <row r="990" spans="1:11" s="3" customFormat="1" ht="63" x14ac:dyDescent="0.25">
      <c r="A990" s="260"/>
      <c r="B990" s="247"/>
      <c r="C990" s="285"/>
      <c r="D990" s="220" t="s">
        <v>1458</v>
      </c>
      <c r="E990" s="220" t="s">
        <v>24</v>
      </c>
      <c r="F990" s="194" t="s">
        <v>6</v>
      </c>
      <c r="G990" s="187">
        <v>2123.3572476155764</v>
      </c>
      <c r="H990" s="187">
        <v>2232.1999999999998</v>
      </c>
      <c r="I990" s="187">
        <v>2232.1999999999998</v>
      </c>
      <c r="J990" s="187">
        <v>2232.1999999999998</v>
      </c>
      <c r="K990" s="187">
        <v>2232.1999999999998</v>
      </c>
    </row>
    <row r="991" spans="1:11" s="3" customFormat="1" ht="30.75" customHeight="1" x14ac:dyDescent="0.25">
      <c r="A991" s="246" t="s">
        <v>2028</v>
      </c>
      <c r="B991" s="247"/>
      <c r="C991" s="246" t="s">
        <v>156</v>
      </c>
      <c r="D991" s="246" t="s">
        <v>1470</v>
      </c>
      <c r="E991" s="220" t="s">
        <v>1466</v>
      </c>
      <c r="F991" s="220" t="s">
        <v>23</v>
      </c>
      <c r="G991" s="193">
        <v>7</v>
      </c>
      <c r="H991" s="193">
        <f>1080+6</f>
        <v>1086</v>
      </c>
      <c r="I991" s="193">
        <f>1500+6</f>
        <v>1506</v>
      </c>
      <c r="J991" s="193">
        <f t="shared" ref="J991:K991" si="4">1500+6</f>
        <v>1506</v>
      </c>
      <c r="K991" s="193">
        <f t="shared" si="4"/>
        <v>1506</v>
      </c>
    </row>
    <row r="992" spans="1:11" s="3" customFormat="1" ht="147" customHeight="1" x14ac:dyDescent="0.25">
      <c r="A992" s="247"/>
      <c r="B992" s="247"/>
      <c r="C992" s="247"/>
      <c r="D992" s="247"/>
      <c r="E992" s="220" t="s">
        <v>1760</v>
      </c>
      <c r="F992" s="220" t="s">
        <v>23</v>
      </c>
      <c r="G992" s="223">
        <v>39</v>
      </c>
      <c r="H992" s="238">
        <v>46</v>
      </c>
      <c r="I992" s="238">
        <v>46</v>
      </c>
      <c r="J992" s="238">
        <v>46</v>
      </c>
      <c r="K992" s="238">
        <v>46</v>
      </c>
    </row>
    <row r="993" spans="1:11" s="3" customFormat="1" ht="16.5" customHeight="1" x14ac:dyDescent="0.25">
      <c r="A993" s="247"/>
      <c r="B993" s="247"/>
      <c r="C993" s="247"/>
      <c r="D993" s="248"/>
      <c r="E993" s="217" t="s">
        <v>1913</v>
      </c>
      <c r="F993" s="217" t="s">
        <v>240</v>
      </c>
      <c r="G993" s="223" t="s">
        <v>363</v>
      </c>
      <c r="H993" s="238">
        <v>1820</v>
      </c>
      <c r="I993" s="238">
        <v>1820</v>
      </c>
      <c r="J993" s="238">
        <v>1820</v>
      </c>
      <c r="K993" s="238">
        <v>1820</v>
      </c>
    </row>
    <row r="994" spans="1:11" s="3" customFormat="1" ht="52.5" customHeight="1" x14ac:dyDescent="0.25">
      <c r="A994" s="247"/>
      <c r="B994" s="247"/>
      <c r="C994" s="247"/>
      <c r="D994" s="220" t="s">
        <v>1458</v>
      </c>
      <c r="E994" s="246" t="s">
        <v>24</v>
      </c>
      <c r="F994" s="254" t="s">
        <v>6</v>
      </c>
      <c r="G994" s="187">
        <v>2105.098553223876</v>
      </c>
      <c r="H994" s="367">
        <v>2884.8118896000001</v>
      </c>
      <c r="I994" s="367">
        <v>3960.5677631999997</v>
      </c>
      <c r="J994" s="367">
        <v>3022.7056475999998</v>
      </c>
      <c r="K994" s="367">
        <v>3786.6963156000002</v>
      </c>
    </row>
    <row r="995" spans="1:11" s="30" customFormat="1" x14ac:dyDescent="0.25">
      <c r="A995" s="248"/>
      <c r="B995" s="247"/>
      <c r="C995" s="248"/>
      <c r="D995" s="218" t="s">
        <v>1912</v>
      </c>
      <c r="E995" s="248"/>
      <c r="F995" s="256"/>
      <c r="G995" s="84">
        <v>57366.2</v>
      </c>
      <c r="H995" s="368"/>
      <c r="I995" s="368"/>
      <c r="J995" s="368"/>
      <c r="K995" s="368"/>
    </row>
    <row r="996" spans="1:11" s="3" customFormat="1" ht="39" customHeight="1" x14ac:dyDescent="0.25">
      <c r="A996" s="246" t="s">
        <v>2029</v>
      </c>
      <c r="B996" s="247"/>
      <c r="C996" s="246" t="s">
        <v>802</v>
      </c>
      <c r="D996" s="246" t="s">
        <v>1471</v>
      </c>
      <c r="E996" s="220" t="s">
        <v>1472</v>
      </c>
      <c r="F996" s="192" t="s">
        <v>321</v>
      </c>
      <c r="G996" s="84">
        <v>39840</v>
      </c>
      <c r="H996" s="257">
        <v>24212</v>
      </c>
      <c r="I996" s="257">
        <v>55606</v>
      </c>
      <c r="J996" s="257">
        <v>60000</v>
      </c>
      <c r="K996" s="257">
        <v>62000</v>
      </c>
    </row>
    <row r="997" spans="1:11" s="3" customFormat="1" ht="46.5" customHeight="1" x14ac:dyDescent="0.25">
      <c r="A997" s="247"/>
      <c r="B997" s="247"/>
      <c r="C997" s="247"/>
      <c r="D997" s="248"/>
      <c r="E997" s="220" t="s">
        <v>1818</v>
      </c>
      <c r="F997" s="220" t="s">
        <v>321</v>
      </c>
      <c r="G997" s="84">
        <v>1440</v>
      </c>
      <c r="H997" s="258"/>
      <c r="I997" s="258"/>
      <c r="J997" s="258"/>
      <c r="K997" s="258"/>
    </row>
    <row r="998" spans="1:11" s="3" customFormat="1" ht="48.75" customHeight="1" x14ac:dyDescent="0.25">
      <c r="A998" s="247"/>
      <c r="B998" s="247"/>
      <c r="C998" s="247"/>
      <c r="D998" s="220" t="s">
        <v>1458</v>
      </c>
      <c r="E998" s="246" t="s">
        <v>24</v>
      </c>
      <c r="F998" s="254" t="s">
        <v>6</v>
      </c>
      <c r="G998" s="187">
        <v>5349.0897592000665</v>
      </c>
      <c r="H998" s="254">
        <v>5618.9456990336002</v>
      </c>
      <c r="I998" s="254">
        <v>5542.8980753152</v>
      </c>
      <c r="J998" s="254">
        <v>5467.1401904335999</v>
      </c>
      <c r="K998" s="254">
        <v>5343.4619560816</v>
      </c>
    </row>
    <row r="999" spans="1:11" s="3" customFormat="1" x14ac:dyDescent="0.25">
      <c r="A999" s="248"/>
      <c r="B999" s="247"/>
      <c r="C999" s="248"/>
      <c r="D999" s="218" t="s">
        <v>1910</v>
      </c>
      <c r="E999" s="248"/>
      <c r="F999" s="256"/>
      <c r="G999" s="91">
        <v>747.76623645381017</v>
      </c>
      <c r="H999" s="256"/>
      <c r="I999" s="256"/>
      <c r="J999" s="256"/>
      <c r="K999" s="256"/>
    </row>
    <row r="1000" spans="1:11" s="3" customFormat="1" ht="94.5" x14ac:dyDescent="0.25">
      <c r="A1000" s="260" t="s">
        <v>2030</v>
      </c>
      <c r="B1000" s="247"/>
      <c r="C1000" s="246" t="s">
        <v>802</v>
      </c>
      <c r="D1000" s="220" t="s">
        <v>1473</v>
      </c>
      <c r="E1000" s="220" t="s">
        <v>1474</v>
      </c>
      <c r="F1000" s="192" t="s">
        <v>321</v>
      </c>
      <c r="G1000" s="193">
        <v>31356</v>
      </c>
      <c r="H1000" s="193">
        <v>47094</v>
      </c>
      <c r="I1000" s="193">
        <v>60432</v>
      </c>
      <c r="J1000" s="193">
        <v>61056</v>
      </c>
      <c r="K1000" s="193">
        <v>62616</v>
      </c>
    </row>
    <row r="1001" spans="1:11" s="3" customFormat="1" ht="63" x14ac:dyDescent="0.25">
      <c r="A1001" s="260"/>
      <c r="B1001" s="247"/>
      <c r="C1001" s="248"/>
      <c r="D1001" s="220" t="s">
        <v>1458</v>
      </c>
      <c r="E1001" s="220" t="s">
        <v>24</v>
      </c>
      <c r="F1001" s="194" t="s">
        <v>6</v>
      </c>
      <c r="G1001" s="187">
        <v>4082.5765233208722</v>
      </c>
      <c r="H1001" s="187">
        <v>6123</v>
      </c>
      <c r="I1001" s="187">
        <v>7837.44</v>
      </c>
      <c r="J1001" s="187">
        <v>7899.3</v>
      </c>
      <c r="K1001" s="187">
        <v>8025.6</v>
      </c>
    </row>
    <row r="1002" spans="1:11" s="3" customFormat="1" ht="78.75" x14ac:dyDescent="0.25">
      <c r="A1002" s="260" t="s">
        <v>2031</v>
      </c>
      <c r="B1002" s="247"/>
      <c r="C1002" s="246" t="s">
        <v>1475</v>
      </c>
      <c r="D1002" s="220" t="s">
        <v>1476</v>
      </c>
      <c r="E1002" s="220" t="s">
        <v>1477</v>
      </c>
      <c r="F1002" s="192" t="s">
        <v>321</v>
      </c>
      <c r="G1002" s="193">
        <v>145800</v>
      </c>
      <c r="H1002" s="193">
        <v>97200</v>
      </c>
      <c r="I1002" s="193">
        <v>97200</v>
      </c>
      <c r="J1002" s="193">
        <v>97200</v>
      </c>
      <c r="K1002" s="193">
        <v>97200</v>
      </c>
    </row>
    <row r="1003" spans="1:11" s="3" customFormat="1" ht="63" x14ac:dyDescent="0.25">
      <c r="A1003" s="260"/>
      <c r="B1003" s="247"/>
      <c r="C1003" s="248"/>
      <c r="D1003" s="220" t="s">
        <v>1458</v>
      </c>
      <c r="E1003" s="220" t="s">
        <v>24</v>
      </c>
      <c r="F1003" s="194" t="s">
        <v>6</v>
      </c>
      <c r="G1003" s="187">
        <v>28439.179111518897</v>
      </c>
      <c r="H1003" s="187">
        <v>9669.32</v>
      </c>
      <c r="I1003" s="187">
        <v>9669.32</v>
      </c>
      <c r="J1003" s="187">
        <v>9669.32</v>
      </c>
      <c r="K1003" s="187">
        <v>9669.32</v>
      </c>
    </row>
    <row r="1004" spans="1:11" s="30" customFormat="1" ht="78.75" x14ac:dyDescent="0.25">
      <c r="A1004" s="260" t="s">
        <v>2032</v>
      </c>
      <c r="B1004" s="247"/>
      <c r="C1004" s="246" t="s">
        <v>1478</v>
      </c>
      <c r="D1004" s="220" t="s">
        <v>1479</v>
      </c>
      <c r="E1004" s="220" t="s">
        <v>1480</v>
      </c>
      <c r="F1004" s="192" t="s">
        <v>321</v>
      </c>
      <c r="G1004" s="193" t="s">
        <v>363</v>
      </c>
      <c r="H1004" s="193">
        <v>48600</v>
      </c>
      <c r="I1004" s="193">
        <v>48600</v>
      </c>
      <c r="J1004" s="193">
        <v>48600</v>
      </c>
      <c r="K1004" s="193">
        <v>48600</v>
      </c>
    </row>
    <row r="1005" spans="1:11" s="30" customFormat="1" ht="63" x14ac:dyDescent="0.25">
      <c r="A1005" s="260"/>
      <c r="B1005" s="247"/>
      <c r="C1005" s="248"/>
      <c r="D1005" s="220" t="s">
        <v>1458</v>
      </c>
      <c r="E1005" s="220" t="s">
        <v>24</v>
      </c>
      <c r="F1005" s="194" t="s">
        <v>6</v>
      </c>
      <c r="G1005" s="187" t="s">
        <v>363</v>
      </c>
      <c r="H1005" s="187">
        <v>5428.4185485504004</v>
      </c>
      <c r="I1005" s="187">
        <v>5428.4185485504004</v>
      </c>
      <c r="J1005" s="187">
        <v>5428.4185485504004</v>
      </c>
      <c r="K1005" s="187">
        <v>5428.4185485504004</v>
      </c>
    </row>
    <row r="1006" spans="1:11" s="3" customFormat="1" ht="78.75" x14ac:dyDescent="0.25">
      <c r="A1006" s="260" t="s">
        <v>2033</v>
      </c>
      <c r="B1006" s="247"/>
      <c r="C1006" s="246" t="s">
        <v>129</v>
      </c>
      <c r="D1006" s="220" t="s">
        <v>122</v>
      </c>
      <c r="E1006" s="220" t="s">
        <v>1482</v>
      </c>
      <c r="F1006" s="220" t="s">
        <v>20</v>
      </c>
      <c r="G1006" s="193">
        <v>60</v>
      </c>
      <c r="H1006" s="193">
        <v>63</v>
      </c>
      <c r="I1006" s="193">
        <v>80</v>
      </c>
      <c r="J1006" s="193">
        <v>80</v>
      </c>
      <c r="K1006" s="193">
        <v>80</v>
      </c>
    </row>
    <row r="1007" spans="1:11" s="3" customFormat="1" ht="63" x14ac:dyDescent="0.25">
      <c r="A1007" s="260"/>
      <c r="B1007" s="247"/>
      <c r="C1007" s="248"/>
      <c r="D1007" s="220" t="s">
        <v>1461</v>
      </c>
      <c r="E1007" s="220" t="s">
        <v>24</v>
      </c>
      <c r="F1007" s="194" t="s">
        <v>6</v>
      </c>
      <c r="G1007" s="187">
        <v>2733.1335365614013</v>
      </c>
      <c r="H1007" s="187">
        <v>2770.077581</v>
      </c>
      <c r="I1007" s="187">
        <v>2886.1274320000002</v>
      </c>
      <c r="J1007" s="187">
        <v>2886.1274320000002</v>
      </c>
      <c r="K1007" s="187">
        <v>2886.1274320000002</v>
      </c>
    </row>
    <row r="1008" spans="1:11" s="3" customFormat="1" ht="78.75" x14ac:dyDescent="0.25">
      <c r="A1008" s="260" t="s">
        <v>2034</v>
      </c>
      <c r="B1008" s="247"/>
      <c r="C1008" s="246" t="s">
        <v>1117</v>
      </c>
      <c r="D1008" s="220" t="s">
        <v>1118</v>
      </c>
      <c r="E1008" s="220" t="s">
        <v>1119</v>
      </c>
      <c r="F1008" s="220" t="s">
        <v>20</v>
      </c>
      <c r="G1008" s="193">
        <v>540</v>
      </c>
      <c r="H1008" s="189">
        <v>583</v>
      </c>
      <c r="I1008" s="189">
        <v>585</v>
      </c>
      <c r="J1008" s="189">
        <v>585</v>
      </c>
      <c r="K1008" s="189">
        <v>585</v>
      </c>
    </row>
    <row r="1009" spans="1:11" s="3" customFormat="1" ht="63" x14ac:dyDescent="0.25">
      <c r="A1009" s="260"/>
      <c r="B1009" s="247"/>
      <c r="C1009" s="248"/>
      <c r="D1009" s="220" t="s">
        <v>1120</v>
      </c>
      <c r="E1009" s="220" t="s">
        <v>24</v>
      </c>
      <c r="F1009" s="220" t="s">
        <v>21</v>
      </c>
      <c r="G1009" s="187">
        <v>52475.810199784719</v>
      </c>
      <c r="H1009" s="191">
        <v>57107</v>
      </c>
      <c r="I1009" s="191">
        <v>67252.2</v>
      </c>
      <c r="J1009" s="191">
        <v>47252.2</v>
      </c>
      <c r="K1009" s="191">
        <v>67252.2</v>
      </c>
    </row>
    <row r="1010" spans="1:11" s="3" customFormat="1" ht="78.75" x14ac:dyDescent="0.25">
      <c r="A1010" s="260" t="s">
        <v>2035</v>
      </c>
      <c r="B1010" s="247"/>
      <c r="C1010" s="246" t="s">
        <v>1117</v>
      </c>
      <c r="D1010" s="220" t="s">
        <v>1121</v>
      </c>
      <c r="E1010" s="220" t="s">
        <v>1122</v>
      </c>
      <c r="F1010" s="220" t="s">
        <v>20</v>
      </c>
      <c r="G1010" s="193">
        <v>186</v>
      </c>
      <c r="H1010" s="189">
        <v>148</v>
      </c>
      <c r="I1010" s="189">
        <v>150</v>
      </c>
      <c r="J1010" s="189">
        <v>150</v>
      </c>
      <c r="K1010" s="189">
        <v>150</v>
      </c>
    </row>
    <row r="1011" spans="1:11" s="3" customFormat="1" ht="63" x14ac:dyDescent="0.25">
      <c r="A1011" s="260"/>
      <c r="B1011" s="247"/>
      <c r="C1011" s="248"/>
      <c r="D1011" s="220" t="s">
        <v>1120</v>
      </c>
      <c r="E1011" s="220" t="s">
        <v>24</v>
      </c>
      <c r="F1011" s="220" t="s">
        <v>21</v>
      </c>
      <c r="G1011" s="187">
        <v>19920.327916010399</v>
      </c>
      <c r="H1011" s="191">
        <v>15850.583503062038</v>
      </c>
      <c r="I1011" s="191">
        <v>29265.5</v>
      </c>
      <c r="J1011" s="191">
        <v>29265.5</v>
      </c>
      <c r="K1011" s="191">
        <v>29265.5</v>
      </c>
    </row>
    <row r="1012" spans="1:11" s="3" customFormat="1" ht="78.75" x14ac:dyDescent="0.25">
      <c r="A1012" s="260" t="s">
        <v>2036</v>
      </c>
      <c r="B1012" s="247"/>
      <c r="C1012" s="246" t="s">
        <v>1117</v>
      </c>
      <c r="D1012" s="220" t="s">
        <v>1125</v>
      </c>
      <c r="E1012" s="220" t="s">
        <v>1126</v>
      </c>
      <c r="F1012" s="220" t="s">
        <v>20</v>
      </c>
      <c r="G1012" s="193">
        <v>192</v>
      </c>
      <c r="H1012" s="189">
        <v>231</v>
      </c>
      <c r="I1012" s="189">
        <v>230</v>
      </c>
      <c r="J1012" s="189">
        <v>230</v>
      </c>
      <c r="K1012" s="189">
        <v>230</v>
      </c>
    </row>
    <row r="1013" spans="1:11" s="3" customFormat="1" ht="63" x14ac:dyDescent="0.25">
      <c r="A1013" s="260"/>
      <c r="B1013" s="247"/>
      <c r="C1013" s="248"/>
      <c r="D1013" s="220" t="s">
        <v>1120</v>
      </c>
      <c r="E1013" s="220" t="s">
        <v>24</v>
      </c>
      <c r="F1013" s="220" t="s">
        <v>21</v>
      </c>
      <c r="G1013" s="187">
        <v>20789.508207842551</v>
      </c>
      <c r="H1013" s="191">
        <v>25012.377062560568</v>
      </c>
      <c r="I1013" s="191">
        <v>24012.377062560601</v>
      </c>
      <c r="J1013" s="191">
        <v>24012.377062560601</v>
      </c>
      <c r="K1013" s="191">
        <v>24012.377062560601</v>
      </c>
    </row>
    <row r="1014" spans="1:11" s="3" customFormat="1" ht="78.75" x14ac:dyDescent="0.25">
      <c r="A1014" s="260" t="s">
        <v>2037</v>
      </c>
      <c r="B1014" s="247"/>
      <c r="C1014" s="246" t="s">
        <v>1117</v>
      </c>
      <c r="D1014" s="220" t="s">
        <v>1127</v>
      </c>
      <c r="E1014" s="220" t="s">
        <v>1128</v>
      </c>
      <c r="F1014" s="220" t="s">
        <v>20</v>
      </c>
      <c r="G1014" s="193">
        <v>103</v>
      </c>
      <c r="H1014" s="189">
        <v>127</v>
      </c>
      <c r="I1014" s="189">
        <v>125</v>
      </c>
      <c r="J1014" s="189">
        <v>125</v>
      </c>
      <c r="K1014" s="189">
        <v>125</v>
      </c>
    </row>
    <row r="1015" spans="1:11" s="3" customFormat="1" ht="63" x14ac:dyDescent="0.25">
      <c r="A1015" s="260"/>
      <c r="B1015" s="247"/>
      <c r="C1015" s="248"/>
      <c r="D1015" s="220" t="s">
        <v>1120</v>
      </c>
      <c r="E1015" s="220" t="s">
        <v>24</v>
      </c>
      <c r="F1015" s="220" t="s">
        <v>21</v>
      </c>
      <c r="G1015" s="187">
        <v>10995.40545591738</v>
      </c>
      <c r="H1015" s="191">
        <v>13557.44167865541</v>
      </c>
      <c r="I1015" s="191">
        <v>13343.938660093907</v>
      </c>
      <c r="J1015" s="191">
        <v>13343.938660093907</v>
      </c>
      <c r="K1015" s="191">
        <v>23343.9</v>
      </c>
    </row>
    <row r="1016" spans="1:11" s="3" customFormat="1" ht="78.75" x14ac:dyDescent="0.25">
      <c r="A1016" s="260" t="s">
        <v>2038</v>
      </c>
      <c r="B1016" s="247"/>
      <c r="C1016" s="246" t="s">
        <v>1117</v>
      </c>
      <c r="D1016" s="220" t="s">
        <v>1129</v>
      </c>
      <c r="E1016" s="220" t="s">
        <v>1130</v>
      </c>
      <c r="F1016" s="220" t="s">
        <v>20</v>
      </c>
      <c r="G1016" s="193">
        <v>37</v>
      </c>
      <c r="H1016" s="189">
        <v>45</v>
      </c>
      <c r="I1016" s="189">
        <v>45</v>
      </c>
      <c r="J1016" s="189">
        <v>45</v>
      </c>
      <c r="K1016" s="189">
        <v>45</v>
      </c>
    </row>
    <row r="1017" spans="1:11" s="3" customFormat="1" ht="63" x14ac:dyDescent="0.25">
      <c r="A1017" s="260"/>
      <c r="B1017" s="247"/>
      <c r="C1017" s="248"/>
      <c r="D1017" s="220" t="s">
        <v>1131</v>
      </c>
      <c r="E1017" s="220" t="s">
        <v>24</v>
      </c>
      <c r="F1017" s="220" t="s">
        <v>21</v>
      </c>
      <c r="G1017" s="187">
        <v>5441.0554608564307</v>
      </c>
      <c r="H1017" s="191">
        <v>6617.499884825389</v>
      </c>
      <c r="I1017" s="191">
        <v>6617.499884825389</v>
      </c>
      <c r="J1017" s="191">
        <v>6617.499884825389</v>
      </c>
      <c r="K1017" s="191">
        <v>6617.499884825389</v>
      </c>
    </row>
    <row r="1018" spans="1:11" s="3" customFormat="1" ht="78.75" x14ac:dyDescent="0.25">
      <c r="A1018" s="260" t="s">
        <v>2039</v>
      </c>
      <c r="B1018" s="247"/>
      <c r="C1018" s="246" t="s">
        <v>1117</v>
      </c>
      <c r="D1018" s="220" t="s">
        <v>1132</v>
      </c>
      <c r="E1018" s="220" t="s">
        <v>1133</v>
      </c>
      <c r="F1018" s="220" t="s">
        <v>20</v>
      </c>
      <c r="G1018" s="193">
        <v>292</v>
      </c>
      <c r="H1018" s="189">
        <v>279</v>
      </c>
      <c r="I1018" s="189">
        <v>280</v>
      </c>
      <c r="J1018" s="189">
        <v>280</v>
      </c>
      <c r="K1018" s="189">
        <v>280</v>
      </c>
    </row>
    <row r="1019" spans="1:11" s="3" customFormat="1" ht="63" x14ac:dyDescent="0.25">
      <c r="A1019" s="260"/>
      <c r="B1019" s="247"/>
      <c r="C1019" s="248"/>
      <c r="D1019" s="220" t="s">
        <v>1120</v>
      </c>
      <c r="E1019" s="220" t="s">
        <v>24</v>
      </c>
      <c r="F1019" s="220" t="s">
        <v>21</v>
      </c>
      <c r="G1019" s="187">
        <v>27002.725300068367</v>
      </c>
      <c r="H1019" s="191">
        <v>15800.2</v>
      </c>
      <c r="I1019" s="191">
        <v>35658.5</v>
      </c>
      <c r="J1019" s="191">
        <v>15800.2</v>
      </c>
      <c r="K1019" s="191">
        <v>15800.2</v>
      </c>
    </row>
    <row r="1020" spans="1:11" s="3" customFormat="1" ht="78.75" x14ac:dyDescent="0.25">
      <c r="A1020" s="260" t="s">
        <v>2040</v>
      </c>
      <c r="B1020" s="247"/>
      <c r="C1020" s="246" t="s">
        <v>1117</v>
      </c>
      <c r="D1020" s="220" t="s">
        <v>1134</v>
      </c>
      <c r="E1020" s="220" t="s">
        <v>1135</v>
      </c>
      <c r="F1020" s="220" t="s">
        <v>20</v>
      </c>
      <c r="G1020" s="193">
        <v>196</v>
      </c>
      <c r="H1020" s="193">
        <v>136</v>
      </c>
      <c r="I1020" s="193">
        <v>135</v>
      </c>
      <c r="J1020" s="193">
        <v>135</v>
      </c>
      <c r="K1020" s="193">
        <v>135</v>
      </c>
    </row>
    <row r="1021" spans="1:11" s="3" customFormat="1" ht="63" x14ac:dyDescent="0.25">
      <c r="A1021" s="260"/>
      <c r="B1021" s="247"/>
      <c r="C1021" s="248"/>
      <c r="D1021" s="220" t="s">
        <v>1120</v>
      </c>
      <c r="E1021" s="220" t="s">
        <v>24</v>
      </c>
      <c r="F1021" s="220" t="s">
        <v>21</v>
      </c>
      <c r="G1021" s="187">
        <v>16843.036912404117</v>
      </c>
      <c r="H1021" s="187">
        <v>11687.005204525305</v>
      </c>
      <c r="I1021" s="187">
        <v>18252.3</v>
      </c>
      <c r="J1021" s="187">
        <v>18252.3</v>
      </c>
      <c r="K1021" s="187">
        <v>18252.3</v>
      </c>
    </row>
    <row r="1022" spans="1:11" s="3" customFormat="1" ht="78.75" customHeight="1" x14ac:dyDescent="0.25">
      <c r="A1022" s="246" t="s">
        <v>2041</v>
      </c>
      <c r="B1022" s="247"/>
      <c r="C1022" s="246" t="s">
        <v>1117</v>
      </c>
      <c r="D1022" s="220" t="s">
        <v>1483</v>
      </c>
      <c r="E1022" s="220" t="s">
        <v>1484</v>
      </c>
      <c r="F1022" s="220" t="s">
        <v>20</v>
      </c>
      <c r="G1022" s="193">
        <f>131+8</f>
        <v>139</v>
      </c>
      <c r="H1022" s="189" t="s">
        <v>363</v>
      </c>
      <c r="I1022" s="189" t="s">
        <v>363</v>
      </c>
      <c r="J1022" s="189" t="s">
        <v>363</v>
      </c>
      <c r="K1022" s="189" t="s">
        <v>363</v>
      </c>
    </row>
    <row r="1023" spans="1:11" s="3" customFormat="1" ht="63" customHeight="1" x14ac:dyDescent="0.25">
      <c r="A1023" s="247"/>
      <c r="B1023" s="247"/>
      <c r="C1023" s="247"/>
      <c r="D1023" s="220" t="s">
        <v>1120</v>
      </c>
      <c r="E1023" s="246" t="s">
        <v>24</v>
      </c>
      <c r="F1023" s="246" t="s">
        <v>21</v>
      </c>
      <c r="G1023" s="187">
        <v>13434.886281339317</v>
      </c>
      <c r="H1023" s="191" t="s">
        <v>363</v>
      </c>
      <c r="I1023" s="191" t="s">
        <v>363</v>
      </c>
      <c r="J1023" s="191" t="s">
        <v>363</v>
      </c>
      <c r="K1023" s="191" t="s">
        <v>363</v>
      </c>
    </row>
    <row r="1024" spans="1:11" s="3" customFormat="1" x14ac:dyDescent="0.25">
      <c r="A1024" s="248"/>
      <c r="B1024" s="247"/>
      <c r="C1024" s="248"/>
      <c r="D1024" s="220" t="s">
        <v>1866</v>
      </c>
      <c r="E1024" s="248"/>
      <c r="F1024" s="248"/>
      <c r="G1024" s="187">
        <v>735.43849698219697</v>
      </c>
      <c r="H1024" s="191" t="s">
        <v>363</v>
      </c>
      <c r="I1024" s="191" t="s">
        <v>363</v>
      </c>
      <c r="J1024" s="191" t="s">
        <v>363</v>
      </c>
      <c r="K1024" s="191" t="s">
        <v>363</v>
      </c>
    </row>
    <row r="1025" spans="1:11" s="3" customFormat="1" ht="78.75" customHeight="1" x14ac:dyDescent="0.25">
      <c r="A1025" s="246" t="s">
        <v>2042</v>
      </c>
      <c r="B1025" s="247"/>
      <c r="C1025" s="246" t="s">
        <v>1117</v>
      </c>
      <c r="D1025" s="220" t="s">
        <v>1136</v>
      </c>
      <c r="E1025" s="220" t="s">
        <v>1485</v>
      </c>
      <c r="F1025" s="220" t="s">
        <v>20</v>
      </c>
      <c r="G1025" s="193">
        <f>826+120</f>
        <v>946</v>
      </c>
      <c r="H1025" s="193">
        <v>1317</v>
      </c>
      <c r="I1025" s="193">
        <v>1300</v>
      </c>
      <c r="J1025" s="193">
        <v>1300</v>
      </c>
      <c r="K1025" s="193">
        <v>1300</v>
      </c>
    </row>
    <row r="1026" spans="1:11" s="3" customFormat="1" ht="52.5" customHeight="1" x14ac:dyDescent="0.25">
      <c r="A1026" s="247"/>
      <c r="B1026" s="247"/>
      <c r="C1026" s="247"/>
      <c r="D1026" s="220" t="s">
        <v>1131</v>
      </c>
      <c r="E1026" s="246" t="s">
        <v>24</v>
      </c>
      <c r="F1026" s="246" t="s">
        <v>21</v>
      </c>
      <c r="G1026" s="187">
        <v>74087.441163841533</v>
      </c>
      <c r="H1026" s="187">
        <v>118127.31236413958</v>
      </c>
      <c r="I1026" s="187">
        <v>145525.20000000001</v>
      </c>
      <c r="J1026" s="187">
        <v>98153.3</v>
      </c>
      <c r="K1026" s="187">
        <v>145858.5</v>
      </c>
    </row>
    <row r="1027" spans="1:11" s="3" customFormat="1" x14ac:dyDescent="0.25">
      <c r="A1027" s="248"/>
      <c r="B1027" s="247"/>
      <c r="C1027" s="248"/>
      <c r="D1027" s="220" t="s">
        <v>1866</v>
      </c>
      <c r="E1027" s="248"/>
      <c r="F1027" s="248"/>
      <c r="G1027" s="187">
        <v>15426.4080307248</v>
      </c>
      <c r="H1027" s="191" t="s">
        <v>363</v>
      </c>
      <c r="I1027" s="191" t="s">
        <v>363</v>
      </c>
      <c r="J1027" s="191" t="s">
        <v>363</v>
      </c>
      <c r="K1027" s="191" t="s">
        <v>363</v>
      </c>
    </row>
    <row r="1028" spans="1:11" s="3" customFormat="1" ht="78.75" x14ac:dyDescent="0.25">
      <c r="A1028" s="260" t="s">
        <v>2043</v>
      </c>
      <c r="B1028" s="247"/>
      <c r="C1028" s="246" t="s">
        <v>1117</v>
      </c>
      <c r="D1028" s="220" t="s">
        <v>1137</v>
      </c>
      <c r="E1028" s="220" t="s">
        <v>1485</v>
      </c>
      <c r="F1028" s="220" t="s">
        <v>20</v>
      </c>
      <c r="G1028" s="193">
        <v>38</v>
      </c>
      <c r="H1028" s="193">
        <v>75</v>
      </c>
      <c r="I1028" s="193">
        <v>75</v>
      </c>
      <c r="J1028" s="193">
        <v>75</v>
      </c>
      <c r="K1028" s="193">
        <v>75</v>
      </c>
    </row>
    <row r="1029" spans="1:11" s="3" customFormat="1" ht="63" x14ac:dyDescent="0.25">
      <c r="A1029" s="260"/>
      <c r="B1029" s="247"/>
      <c r="C1029" s="248"/>
      <c r="D1029" s="220" t="s">
        <v>1120</v>
      </c>
      <c r="E1029" s="220" t="s">
        <v>24</v>
      </c>
      <c r="F1029" s="220" t="s">
        <v>21</v>
      </c>
      <c r="G1029" s="187">
        <v>3150.7905731390852</v>
      </c>
      <c r="H1029" s="187">
        <v>6218.6656048797731</v>
      </c>
      <c r="I1029" s="187">
        <v>6218.6656048797731</v>
      </c>
      <c r="J1029" s="187">
        <v>6218.6656048797731</v>
      </c>
      <c r="K1029" s="187">
        <v>6218.6656048797731</v>
      </c>
    </row>
    <row r="1030" spans="1:11" s="3" customFormat="1" ht="78.75" customHeight="1" x14ac:dyDescent="0.25">
      <c r="A1030" s="246" t="s">
        <v>2044</v>
      </c>
      <c r="B1030" s="247"/>
      <c r="C1030" s="246" t="s">
        <v>1138</v>
      </c>
      <c r="D1030" s="220" t="s">
        <v>1139</v>
      </c>
      <c r="E1030" s="220" t="s">
        <v>1140</v>
      </c>
      <c r="F1030" s="220" t="s">
        <v>20</v>
      </c>
      <c r="G1030" s="193">
        <f>292+62</f>
        <v>354</v>
      </c>
      <c r="H1030" s="193">
        <v>425</v>
      </c>
      <c r="I1030" s="193">
        <v>425</v>
      </c>
      <c r="J1030" s="193">
        <v>425</v>
      </c>
      <c r="K1030" s="193">
        <v>425</v>
      </c>
    </row>
    <row r="1031" spans="1:11" s="3" customFormat="1" ht="48.75" customHeight="1" x14ac:dyDescent="0.25">
      <c r="A1031" s="247"/>
      <c r="B1031" s="247"/>
      <c r="C1031" s="247"/>
      <c r="D1031" s="220" t="s">
        <v>1120</v>
      </c>
      <c r="E1031" s="246" t="s">
        <v>24</v>
      </c>
      <c r="F1031" s="246" t="s">
        <v>21</v>
      </c>
      <c r="G1031" s="187">
        <v>27120.910069068326</v>
      </c>
      <c r="H1031" s="187">
        <v>16665.599999999999</v>
      </c>
      <c r="I1031" s="187">
        <v>45652.2</v>
      </c>
      <c r="J1031" s="187">
        <v>16655.5</v>
      </c>
      <c r="K1031" s="187">
        <v>26556.5</v>
      </c>
    </row>
    <row r="1032" spans="1:11" s="3" customFormat="1" ht="18.75" customHeight="1" x14ac:dyDescent="0.25">
      <c r="A1032" s="248"/>
      <c r="B1032" s="247"/>
      <c r="C1032" s="248"/>
      <c r="D1032" s="220" t="s">
        <v>1866</v>
      </c>
      <c r="E1032" s="248"/>
      <c r="F1032" s="248"/>
      <c r="G1032" s="187">
        <v>5224.1719492339498</v>
      </c>
      <c r="H1032" s="191" t="s">
        <v>363</v>
      </c>
      <c r="I1032" s="191" t="s">
        <v>363</v>
      </c>
      <c r="J1032" s="191" t="s">
        <v>363</v>
      </c>
      <c r="K1032" s="191" t="s">
        <v>363</v>
      </c>
    </row>
    <row r="1033" spans="1:11" s="3" customFormat="1" ht="78.75" x14ac:dyDescent="0.25">
      <c r="A1033" s="260" t="s">
        <v>2045</v>
      </c>
      <c r="B1033" s="247"/>
      <c r="C1033" s="246" t="s">
        <v>1117</v>
      </c>
      <c r="D1033" s="220" t="s">
        <v>1141</v>
      </c>
      <c r="E1033" s="220" t="s">
        <v>1142</v>
      </c>
      <c r="F1033" s="220" t="s">
        <v>20</v>
      </c>
      <c r="G1033" s="193">
        <v>63</v>
      </c>
      <c r="H1033" s="193">
        <v>36</v>
      </c>
      <c r="I1033" s="193">
        <v>35</v>
      </c>
      <c r="J1033" s="193">
        <v>35</v>
      </c>
      <c r="K1033" s="193">
        <v>35</v>
      </c>
    </row>
    <row r="1034" spans="1:11" s="3" customFormat="1" ht="63" x14ac:dyDescent="0.25">
      <c r="A1034" s="260"/>
      <c r="B1034" s="247"/>
      <c r="C1034" s="248"/>
      <c r="D1034" s="220" t="s">
        <v>1120</v>
      </c>
      <c r="E1034" s="220" t="s">
        <v>24</v>
      </c>
      <c r="F1034" s="220" t="s">
        <v>21</v>
      </c>
      <c r="G1034" s="187">
        <v>4827.0159825619485</v>
      </c>
      <c r="H1034" s="187">
        <v>2758.2948471782561</v>
      </c>
      <c r="I1034" s="187">
        <v>2681.675545867749</v>
      </c>
      <c r="J1034" s="187">
        <v>2681.675545867749</v>
      </c>
      <c r="K1034" s="187">
        <v>2681.675545867749</v>
      </c>
    </row>
    <row r="1035" spans="1:11" s="3" customFormat="1" ht="78.75" x14ac:dyDescent="0.25">
      <c r="A1035" s="260" t="s">
        <v>2046</v>
      </c>
      <c r="B1035" s="247"/>
      <c r="C1035" s="246" t="s">
        <v>1117</v>
      </c>
      <c r="D1035" s="220" t="s">
        <v>1143</v>
      </c>
      <c r="E1035" s="220" t="s">
        <v>1144</v>
      </c>
      <c r="F1035" s="220" t="s">
        <v>20</v>
      </c>
      <c r="G1035" s="193">
        <v>125</v>
      </c>
      <c r="H1035" s="193">
        <v>142</v>
      </c>
      <c r="I1035" s="193">
        <v>140</v>
      </c>
      <c r="J1035" s="193">
        <v>140</v>
      </c>
      <c r="K1035" s="193">
        <v>140</v>
      </c>
    </row>
    <row r="1036" spans="1:11" s="3" customFormat="1" ht="63" x14ac:dyDescent="0.25">
      <c r="A1036" s="260"/>
      <c r="B1036" s="247"/>
      <c r="C1036" s="248"/>
      <c r="D1036" s="220" t="s">
        <v>1131</v>
      </c>
      <c r="E1036" s="220" t="s">
        <v>24</v>
      </c>
      <c r="F1036" s="220" t="s">
        <v>21</v>
      </c>
      <c r="G1036" s="187">
        <v>9577.4126708718268</v>
      </c>
      <c r="H1036" s="187">
        <v>10879.940794110395</v>
      </c>
      <c r="I1036" s="187">
        <v>10726.702191376446</v>
      </c>
      <c r="J1036" s="187">
        <v>10726.702191376446</v>
      </c>
      <c r="K1036" s="187">
        <v>10726.702191376446</v>
      </c>
    </row>
    <row r="1037" spans="1:11" s="3" customFormat="1" ht="78.75" x14ac:dyDescent="0.25">
      <c r="A1037" s="260" t="s">
        <v>2047</v>
      </c>
      <c r="B1037" s="247"/>
      <c r="C1037" s="246" t="s">
        <v>1138</v>
      </c>
      <c r="D1037" s="220" t="s">
        <v>1145</v>
      </c>
      <c r="E1037" s="220" t="s">
        <v>1146</v>
      </c>
      <c r="F1037" s="220" t="s">
        <v>20</v>
      </c>
      <c r="G1037" s="193">
        <v>48</v>
      </c>
      <c r="H1037" s="193">
        <v>9</v>
      </c>
      <c r="I1037" s="189" t="s">
        <v>363</v>
      </c>
      <c r="J1037" s="189" t="s">
        <v>363</v>
      </c>
      <c r="K1037" s="189" t="s">
        <v>363</v>
      </c>
    </row>
    <row r="1038" spans="1:11" s="3" customFormat="1" ht="63" x14ac:dyDescent="0.25">
      <c r="A1038" s="260"/>
      <c r="B1038" s="247"/>
      <c r="C1038" s="248"/>
      <c r="D1038" s="220" t="s">
        <v>1120</v>
      </c>
      <c r="E1038" s="220" t="s">
        <v>24</v>
      </c>
      <c r="F1038" s="220" t="s">
        <v>21</v>
      </c>
      <c r="G1038" s="187">
        <v>3677.7264677169137</v>
      </c>
      <c r="H1038" s="187">
        <v>689.57371269692123</v>
      </c>
      <c r="I1038" s="191" t="s">
        <v>363</v>
      </c>
      <c r="J1038" s="191" t="s">
        <v>363</v>
      </c>
      <c r="K1038" s="191" t="s">
        <v>363</v>
      </c>
    </row>
    <row r="1039" spans="1:11" s="3" customFormat="1" ht="78.75" x14ac:dyDescent="0.25">
      <c r="A1039" s="260" t="s">
        <v>2048</v>
      </c>
      <c r="B1039" s="247"/>
      <c r="C1039" s="246" t="s">
        <v>1138</v>
      </c>
      <c r="D1039" s="220" t="s">
        <v>1147</v>
      </c>
      <c r="E1039" s="220" t="s">
        <v>1148</v>
      </c>
      <c r="F1039" s="220" t="s">
        <v>20</v>
      </c>
      <c r="G1039" s="193">
        <v>79</v>
      </c>
      <c r="H1039" s="193">
        <v>80</v>
      </c>
      <c r="I1039" s="193">
        <v>80</v>
      </c>
      <c r="J1039" s="193">
        <v>80</v>
      </c>
      <c r="K1039" s="193">
        <v>80</v>
      </c>
    </row>
    <row r="1040" spans="1:11" s="3" customFormat="1" ht="63" x14ac:dyDescent="0.25">
      <c r="A1040" s="260"/>
      <c r="B1040" s="247"/>
      <c r="C1040" s="248"/>
      <c r="D1040" s="220" t="s">
        <v>1120</v>
      </c>
      <c r="E1040" s="220" t="s">
        <v>24</v>
      </c>
      <c r="F1040" s="220" t="s">
        <v>21</v>
      </c>
      <c r="G1040" s="187">
        <v>6052.9248017654527</v>
      </c>
      <c r="H1040" s="187">
        <v>6129.5441030536231</v>
      </c>
      <c r="I1040" s="187">
        <v>6129.5441030536231</v>
      </c>
      <c r="J1040" s="187">
        <v>6129.5441030536231</v>
      </c>
      <c r="K1040" s="187">
        <v>6129.5441030536231</v>
      </c>
    </row>
    <row r="1041" spans="1:11" s="3" customFormat="1" ht="78.75" x14ac:dyDescent="0.25">
      <c r="A1041" s="260" t="s">
        <v>2049</v>
      </c>
      <c r="B1041" s="247"/>
      <c r="C1041" s="246" t="s">
        <v>1138</v>
      </c>
      <c r="D1041" s="220" t="s">
        <v>1149</v>
      </c>
      <c r="E1041" s="220" t="s">
        <v>1150</v>
      </c>
      <c r="F1041" s="220" t="s">
        <v>20</v>
      </c>
      <c r="G1041" s="193">
        <v>82</v>
      </c>
      <c r="H1041" s="193">
        <v>62</v>
      </c>
      <c r="I1041" s="193">
        <v>60</v>
      </c>
      <c r="J1041" s="193">
        <v>60</v>
      </c>
      <c r="K1041" s="193">
        <v>60</v>
      </c>
    </row>
    <row r="1042" spans="1:11" s="3" customFormat="1" ht="63" x14ac:dyDescent="0.25">
      <c r="A1042" s="260"/>
      <c r="B1042" s="247"/>
      <c r="C1042" s="248"/>
      <c r="D1042" s="220" t="s">
        <v>1120</v>
      </c>
      <c r="E1042" s="220" t="s">
        <v>24</v>
      </c>
      <c r="F1042" s="220" t="s">
        <v>21</v>
      </c>
      <c r="G1042" s="187">
        <v>7832.4447546653109</v>
      </c>
      <c r="H1042" s="187">
        <v>5922.09237547865</v>
      </c>
      <c r="I1042" s="187">
        <v>5731.0571375599839</v>
      </c>
      <c r="J1042" s="187">
        <v>5731.0571375599839</v>
      </c>
      <c r="K1042" s="187">
        <v>5731.0571375599839</v>
      </c>
    </row>
    <row r="1043" spans="1:11" s="3" customFormat="1" ht="78.75" x14ac:dyDescent="0.25">
      <c r="A1043" s="260" t="s">
        <v>2050</v>
      </c>
      <c r="B1043" s="247"/>
      <c r="C1043" s="246" t="s">
        <v>1138</v>
      </c>
      <c r="D1043" s="220" t="s">
        <v>1151</v>
      </c>
      <c r="E1043" s="220" t="s">
        <v>1152</v>
      </c>
      <c r="F1043" s="220" t="s">
        <v>20</v>
      </c>
      <c r="G1043" s="193">
        <v>17</v>
      </c>
      <c r="H1043" s="193">
        <v>58</v>
      </c>
      <c r="I1043" s="193">
        <v>60</v>
      </c>
      <c r="J1043" s="193">
        <v>60</v>
      </c>
      <c r="K1043" s="193">
        <v>60</v>
      </c>
    </row>
    <row r="1044" spans="1:11" s="3" customFormat="1" ht="63" x14ac:dyDescent="0.25">
      <c r="A1044" s="260"/>
      <c r="B1044" s="247"/>
      <c r="C1044" s="248"/>
      <c r="D1044" s="220" t="s">
        <v>1120</v>
      </c>
      <c r="E1044" s="220" t="s">
        <v>24</v>
      </c>
      <c r="F1044" s="220" t="s">
        <v>21</v>
      </c>
      <c r="G1044" s="187">
        <v>1302.5281235619734</v>
      </c>
      <c r="H1044" s="187">
        <v>4443.9194803879091</v>
      </c>
      <c r="I1044" s="187">
        <v>4597.1580831599058</v>
      </c>
      <c r="J1044" s="187">
        <v>4597.1580831599049</v>
      </c>
      <c r="K1044" s="187">
        <v>4597.1580831599049</v>
      </c>
    </row>
    <row r="1045" spans="1:11" ht="78.75" customHeight="1" x14ac:dyDescent="0.25">
      <c r="A1045" s="246" t="s">
        <v>2051</v>
      </c>
      <c r="B1045" s="247"/>
      <c r="C1045" s="246" t="s">
        <v>1153</v>
      </c>
      <c r="D1045" s="218" t="s">
        <v>1154</v>
      </c>
      <c r="E1045" s="220" t="s">
        <v>1155</v>
      </c>
      <c r="F1045" s="220" t="s">
        <v>321</v>
      </c>
      <c r="G1045" s="193">
        <f>33988+10450</f>
        <v>44438</v>
      </c>
      <c r="H1045" s="193">
        <v>28440</v>
      </c>
      <c r="I1045" s="193">
        <v>28500</v>
      </c>
      <c r="J1045" s="193">
        <v>28500</v>
      </c>
      <c r="K1045" s="193">
        <v>28500</v>
      </c>
    </row>
    <row r="1046" spans="1:11" ht="50.25" customHeight="1" x14ac:dyDescent="0.25">
      <c r="A1046" s="247"/>
      <c r="B1046" s="247"/>
      <c r="C1046" s="247"/>
      <c r="D1046" s="220" t="s">
        <v>1120</v>
      </c>
      <c r="E1046" s="246" t="s">
        <v>24</v>
      </c>
      <c r="F1046" s="246" t="s">
        <v>21</v>
      </c>
      <c r="G1046" s="187">
        <v>2924.9727646177894</v>
      </c>
      <c r="H1046" s="187">
        <v>2447.5175187045406</v>
      </c>
      <c r="I1046" s="187">
        <v>2452.6810577735373</v>
      </c>
      <c r="J1046" s="187">
        <v>2452.6810577735373</v>
      </c>
      <c r="K1046" s="187">
        <v>2550.788300084479</v>
      </c>
    </row>
    <row r="1047" spans="1:11" s="3" customFormat="1" x14ac:dyDescent="0.25">
      <c r="A1047" s="248"/>
      <c r="B1047" s="247"/>
      <c r="C1047" s="248"/>
      <c r="D1047" s="220" t="s">
        <v>1866</v>
      </c>
      <c r="E1047" s="248"/>
      <c r="F1047" s="248"/>
      <c r="G1047" s="187">
        <v>1021.09258641706</v>
      </c>
      <c r="H1047" s="191" t="s">
        <v>363</v>
      </c>
      <c r="I1047" s="191" t="s">
        <v>363</v>
      </c>
      <c r="J1047" s="191" t="s">
        <v>363</v>
      </c>
      <c r="K1047" s="191" t="s">
        <v>363</v>
      </c>
    </row>
    <row r="1048" spans="1:11" ht="78.75" x14ac:dyDescent="0.25">
      <c r="A1048" s="246" t="s">
        <v>2052</v>
      </c>
      <c r="B1048" s="247"/>
      <c r="C1048" s="260" t="s">
        <v>1153</v>
      </c>
      <c r="D1048" s="218" t="s">
        <v>1154</v>
      </c>
      <c r="E1048" s="220" t="s">
        <v>1156</v>
      </c>
      <c r="F1048" s="220" t="s">
        <v>321</v>
      </c>
      <c r="G1048" s="193">
        <v>19586</v>
      </c>
      <c r="H1048" s="193">
        <v>27180</v>
      </c>
      <c r="I1048" s="193">
        <v>27200</v>
      </c>
      <c r="J1048" s="193">
        <v>27200</v>
      </c>
      <c r="K1048" s="193">
        <v>27200</v>
      </c>
    </row>
    <row r="1049" spans="1:11" ht="63" x14ac:dyDescent="0.25">
      <c r="A1049" s="248"/>
      <c r="B1049" s="247"/>
      <c r="C1049" s="260"/>
      <c r="D1049" s="220" t="s">
        <v>1120</v>
      </c>
      <c r="E1049" s="220" t="s">
        <v>24</v>
      </c>
      <c r="F1049" s="220" t="s">
        <v>21</v>
      </c>
      <c r="G1049" s="187">
        <v>1919.2284151180293</v>
      </c>
      <c r="H1049" s="187">
        <v>2663.3630308847155</v>
      </c>
      <c r="I1049" s="187">
        <v>2665.3228270810987</v>
      </c>
      <c r="J1049" s="187">
        <v>2665.3228270810987</v>
      </c>
      <c r="K1049" s="187">
        <v>2665.3228270810987</v>
      </c>
    </row>
    <row r="1050" spans="1:11" ht="94.5" x14ac:dyDescent="0.25">
      <c r="A1050" s="246" t="s">
        <v>2053</v>
      </c>
      <c r="B1050" s="247"/>
      <c r="C1050" s="260" t="s">
        <v>1153</v>
      </c>
      <c r="D1050" s="218" t="s">
        <v>1157</v>
      </c>
      <c r="E1050" s="220" t="s">
        <v>1158</v>
      </c>
      <c r="F1050" s="220" t="s">
        <v>321</v>
      </c>
      <c r="G1050" s="193">
        <v>12064</v>
      </c>
      <c r="H1050" s="193" t="s">
        <v>363</v>
      </c>
      <c r="I1050" s="193" t="s">
        <v>363</v>
      </c>
      <c r="J1050" s="193" t="s">
        <v>363</v>
      </c>
      <c r="K1050" s="193" t="s">
        <v>363</v>
      </c>
    </row>
    <row r="1051" spans="1:11" ht="63" x14ac:dyDescent="0.25">
      <c r="A1051" s="248"/>
      <c r="B1051" s="247"/>
      <c r="C1051" s="260"/>
      <c r="D1051" s="220" t="s">
        <v>1120</v>
      </c>
      <c r="E1051" s="220" t="s">
        <v>24</v>
      </c>
      <c r="F1051" s="220" t="s">
        <v>21</v>
      </c>
      <c r="G1051" s="187">
        <v>1182.1490628781075</v>
      </c>
      <c r="H1051" s="193" t="s">
        <v>363</v>
      </c>
      <c r="I1051" s="193" t="s">
        <v>363</v>
      </c>
      <c r="J1051" s="193" t="s">
        <v>363</v>
      </c>
      <c r="K1051" s="193" t="s">
        <v>363</v>
      </c>
    </row>
    <row r="1052" spans="1:11" ht="78.75" x14ac:dyDescent="0.25">
      <c r="A1052" s="246" t="s">
        <v>2054</v>
      </c>
      <c r="B1052" s="247"/>
      <c r="C1052" s="260" t="s">
        <v>1153</v>
      </c>
      <c r="D1052" s="220" t="s">
        <v>1154</v>
      </c>
      <c r="E1052" s="220" t="s">
        <v>1486</v>
      </c>
      <c r="F1052" s="220" t="s">
        <v>321</v>
      </c>
      <c r="G1052" s="193">
        <v>6529</v>
      </c>
      <c r="H1052" s="193" t="s">
        <v>363</v>
      </c>
      <c r="I1052" s="193" t="s">
        <v>363</v>
      </c>
      <c r="J1052" s="193" t="s">
        <v>363</v>
      </c>
      <c r="K1052" s="193" t="s">
        <v>363</v>
      </c>
    </row>
    <row r="1053" spans="1:11" ht="63" x14ac:dyDescent="0.25">
      <c r="A1053" s="248"/>
      <c r="B1053" s="247"/>
      <c r="C1053" s="260"/>
      <c r="D1053" s="220" t="s">
        <v>1120</v>
      </c>
      <c r="E1053" s="220" t="s">
        <v>24</v>
      </c>
      <c r="F1053" s="220" t="s">
        <v>21</v>
      </c>
      <c r="G1053" s="187">
        <v>639.77546892745227</v>
      </c>
      <c r="H1053" s="193" t="s">
        <v>363</v>
      </c>
      <c r="I1053" s="193" t="s">
        <v>363</v>
      </c>
      <c r="J1053" s="193" t="s">
        <v>363</v>
      </c>
      <c r="K1053" s="193" t="s">
        <v>363</v>
      </c>
    </row>
    <row r="1054" spans="1:11" ht="78.75" x14ac:dyDescent="0.25">
      <c r="A1054" s="246" t="s">
        <v>2055</v>
      </c>
      <c r="B1054" s="247"/>
      <c r="C1054" s="260" t="s">
        <v>1153</v>
      </c>
      <c r="D1054" s="220" t="s">
        <v>1154</v>
      </c>
      <c r="E1054" s="220" t="s">
        <v>1159</v>
      </c>
      <c r="F1054" s="220" t="s">
        <v>321</v>
      </c>
      <c r="G1054" s="193">
        <v>12859</v>
      </c>
      <c r="H1054" s="193">
        <v>10980</v>
      </c>
      <c r="I1054" s="193">
        <v>11000</v>
      </c>
      <c r="J1054" s="193">
        <v>11000</v>
      </c>
      <c r="K1054" s="193">
        <v>11000</v>
      </c>
    </row>
    <row r="1055" spans="1:11" ht="63" x14ac:dyDescent="0.25">
      <c r="A1055" s="248"/>
      <c r="B1055" s="247"/>
      <c r="C1055" s="260"/>
      <c r="D1055" s="220" t="s">
        <v>1120</v>
      </c>
      <c r="E1055" s="220" t="s">
        <v>24</v>
      </c>
      <c r="F1055" s="220" t="s">
        <v>21</v>
      </c>
      <c r="G1055" s="187">
        <v>1260.0509604841191</v>
      </c>
      <c r="H1055" s="187">
        <v>1075.9281084155555</v>
      </c>
      <c r="I1055" s="187">
        <v>1077.8879046057477</v>
      </c>
      <c r="J1055" s="187">
        <v>1077.8879046057477</v>
      </c>
      <c r="K1055" s="187">
        <v>1077.8879046057477</v>
      </c>
    </row>
    <row r="1056" spans="1:11" ht="78.75" x14ac:dyDescent="0.25">
      <c r="A1056" s="246" t="s">
        <v>2056</v>
      </c>
      <c r="B1056" s="247"/>
      <c r="C1056" s="260" t="s">
        <v>1153</v>
      </c>
      <c r="D1056" s="220" t="s">
        <v>1154</v>
      </c>
      <c r="E1056" s="220" t="s">
        <v>1160</v>
      </c>
      <c r="F1056" s="220" t="s">
        <v>321</v>
      </c>
      <c r="G1056" s="193">
        <v>23111</v>
      </c>
      <c r="H1056" s="193">
        <v>26280</v>
      </c>
      <c r="I1056" s="193">
        <v>26300</v>
      </c>
      <c r="J1056" s="193">
        <v>26300</v>
      </c>
      <c r="K1056" s="193">
        <v>26300</v>
      </c>
    </row>
    <row r="1057" spans="1:11" ht="63" x14ac:dyDescent="0.25">
      <c r="A1057" s="248"/>
      <c r="B1057" s="247"/>
      <c r="C1057" s="260"/>
      <c r="D1057" s="220" t="s">
        <v>1120</v>
      </c>
      <c r="E1057" s="220" t="s">
        <v>24</v>
      </c>
      <c r="F1057" s="220" t="s">
        <v>21</v>
      </c>
      <c r="G1057" s="187">
        <v>2264.6424930318849</v>
      </c>
      <c r="H1057" s="187">
        <v>2575.1722001158728</v>
      </c>
      <c r="I1057" s="187">
        <v>2577.1319963107858</v>
      </c>
      <c r="J1057" s="187">
        <v>2577.1319963107858</v>
      </c>
      <c r="K1057" s="187">
        <v>2577.1319963107858</v>
      </c>
    </row>
    <row r="1058" spans="1:11" ht="94.5" x14ac:dyDescent="0.25">
      <c r="A1058" s="246" t="s">
        <v>2057</v>
      </c>
      <c r="B1058" s="247"/>
      <c r="C1058" s="260" t="s">
        <v>1153</v>
      </c>
      <c r="D1058" s="220" t="s">
        <v>1157</v>
      </c>
      <c r="E1058" s="220" t="s">
        <v>1161</v>
      </c>
      <c r="F1058" s="220" t="s">
        <v>321</v>
      </c>
      <c r="G1058" s="193">
        <v>33354</v>
      </c>
      <c r="H1058" s="193">
        <v>6912</v>
      </c>
      <c r="I1058" s="193">
        <v>7000</v>
      </c>
      <c r="J1058" s="193">
        <v>7000</v>
      </c>
      <c r="K1058" s="193">
        <v>7000</v>
      </c>
    </row>
    <row r="1059" spans="1:11" ht="63" x14ac:dyDescent="0.25">
      <c r="A1059" s="248"/>
      <c r="B1059" s="247"/>
      <c r="C1059" s="260"/>
      <c r="D1059" s="220" t="s">
        <v>1120</v>
      </c>
      <c r="E1059" s="220" t="s">
        <v>24</v>
      </c>
      <c r="F1059" s="220" t="s">
        <v>21</v>
      </c>
      <c r="G1059" s="187">
        <v>1922.5600710667666</v>
      </c>
      <c r="H1059" s="187">
        <v>398.41503901221711</v>
      </c>
      <c r="I1059" s="187">
        <v>403.48745270334484</v>
      </c>
      <c r="J1059" s="187">
        <v>403.48745270334484</v>
      </c>
      <c r="K1059" s="187">
        <v>403.48745270334484</v>
      </c>
    </row>
    <row r="1060" spans="1:11" ht="78.75" x14ac:dyDescent="0.25">
      <c r="A1060" s="246" t="s">
        <v>2058</v>
      </c>
      <c r="B1060" s="247"/>
      <c r="C1060" s="260" t="s">
        <v>1153</v>
      </c>
      <c r="D1060" s="220" t="s">
        <v>1154</v>
      </c>
      <c r="E1060" s="220" t="s">
        <v>1162</v>
      </c>
      <c r="F1060" s="220" t="s">
        <v>321</v>
      </c>
      <c r="G1060" s="193">
        <v>30656</v>
      </c>
      <c r="H1060" s="193">
        <v>70407</v>
      </c>
      <c r="I1060" s="193">
        <v>70500</v>
      </c>
      <c r="J1060" s="193">
        <v>70500</v>
      </c>
      <c r="K1060" s="193">
        <v>70500</v>
      </c>
    </row>
    <row r="1061" spans="1:11" ht="63" x14ac:dyDescent="0.25">
      <c r="A1061" s="248"/>
      <c r="B1061" s="247"/>
      <c r="C1061" s="260"/>
      <c r="D1061" s="220" t="s">
        <v>1120</v>
      </c>
      <c r="E1061" s="220" t="s">
        <v>24</v>
      </c>
      <c r="F1061" s="220" t="s">
        <v>21</v>
      </c>
      <c r="G1061" s="187">
        <v>2245.9840756743597</v>
      </c>
      <c r="H1061" s="187">
        <v>5158.3050892485853</v>
      </c>
      <c r="I1061" s="187">
        <v>5165.1186500209533</v>
      </c>
      <c r="J1061" s="187">
        <v>5165.1186500209533</v>
      </c>
      <c r="K1061" s="187">
        <v>5165.1186500209533</v>
      </c>
    </row>
    <row r="1062" spans="1:11" ht="78.75" x14ac:dyDescent="0.25">
      <c r="A1062" s="246" t="s">
        <v>2059</v>
      </c>
      <c r="B1062" s="247"/>
      <c r="C1062" s="260" t="s">
        <v>1153</v>
      </c>
      <c r="D1062" s="220" t="s">
        <v>1154</v>
      </c>
      <c r="E1062" s="220" t="s">
        <v>1487</v>
      </c>
      <c r="F1062" s="220" t="s">
        <v>321</v>
      </c>
      <c r="G1062" s="193">
        <v>7122</v>
      </c>
      <c r="H1062" s="193" t="s">
        <v>363</v>
      </c>
      <c r="I1062" s="193" t="s">
        <v>363</v>
      </c>
      <c r="J1062" s="193" t="s">
        <v>363</v>
      </c>
      <c r="K1062" s="193" t="s">
        <v>363</v>
      </c>
    </row>
    <row r="1063" spans="1:11" ht="63" x14ac:dyDescent="0.25">
      <c r="A1063" s="248"/>
      <c r="B1063" s="247"/>
      <c r="C1063" s="260"/>
      <c r="D1063" s="220" t="s">
        <v>1120</v>
      </c>
      <c r="E1063" s="220" t="s">
        <v>24</v>
      </c>
      <c r="F1063" s="220" t="s">
        <v>21</v>
      </c>
      <c r="G1063" s="187">
        <v>697.88342427609632</v>
      </c>
      <c r="H1063" s="193" t="s">
        <v>363</v>
      </c>
      <c r="I1063" s="193" t="s">
        <v>363</v>
      </c>
      <c r="J1063" s="193" t="s">
        <v>363</v>
      </c>
      <c r="K1063" s="193" t="s">
        <v>363</v>
      </c>
    </row>
    <row r="1064" spans="1:11" ht="78.75" x14ac:dyDescent="0.25">
      <c r="A1064" s="246" t="s">
        <v>2060</v>
      </c>
      <c r="B1064" s="247"/>
      <c r="C1064" s="260" t="s">
        <v>1153</v>
      </c>
      <c r="D1064" s="220" t="s">
        <v>1154</v>
      </c>
      <c r="E1064" s="220" t="s">
        <v>1163</v>
      </c>
      <c r="F1064" s="220" t="s">
        <v>321</v>
      </c>
      <c r="G1064" s="193">
        <v>7716</v>
      </c>
      <c r="H1064" s="193">
        <v>11520</v>
      </c>
      <c r="I1064" s="193">
        <v>11500</v>
      </c>
      <c r="J1064" s="193">
        <v>11500</v>
      </c>
      <c r="K1064" s="193">
        <v>11500</v>
      </c>
    </row>
    <row r="1065" spans="1:11" ht="63" x14ac:dyDescent="0.25">
      <c r="A1065" s="248"/>
      <c r="B1065" s="247"/>
      <c r="C1065" s="260"/>
      <c r="D1065" s="220" t="s">
        <v>1131</v>
      </c>
      <c r="E1065" s="220" t="s">
        <v>24</v>
      </c>
      <c r="F1065" s="220" t="s">
        <v>21</v>
      </c>
      <c r="G1065" s="187">
        <v>756.08937128906814</v>
      </c>
      <c r="H1065" s="187">
        <v>1128.8426072122948</v>
      </c>
      <c r="I1065" s="187">
        <v>1126.8828110192178</v>
      </c>
      <c r="J1065" s="187">
        <v>1126.8828110192178</v>
      </c>
      <c r="K1065" s="187">
        <v>1126.8828110192178</v>
      </c>
    </row>
    <row r="1066" spans="1:11" ht="78.75" x14ac:dyDescent="0.25">
      <c r="A1066" s="246" t="s">
        <v>2061</v>
      </c>
      <c r="B1066" s="247"/>
      <c r="C1066" s="260" t="s">
        <v>1153</v>
      </c>
      <c r="D1066" s="220" t="s">
        <v>1154</v>
      </c>
      <c r="E1066" s="220" t="s">
        <v>1164</v>
      </c>
      <c r="F1066" s="220" t="s">
        <v>321</v>
      </c>
      <c r="G1066" s="193">
        <v>5144</v>
      </c>
      <c r="H1066" s="193" t="s">
        <v>363</v>
      </c>
      <c r="I1066" s="193" t="s">
        <v>363</v>
      </c>
      <c r="J1066" s="193" t="s">
        <v>363</v>
      </c>
      <c r="K1066" s="193" t="s">
        <v>363</v>
      </c>
    </row>
    <row r="1067" spans="1:11" ht="63" x14ac:dyDescent="0.25">
      <c r="A1067" s="248"/>
      <c r="B1067" s="247"/>
      <c r="C1067" s="260"/>
      <c r="D1067" s="220" t="s">
        <v>1120</v>
      </c>
      <c r="E1067" s="220" t="s">
        <v>24</v>
      </c>
      <c r="F1067" s="220" t="s">
        <v>21</v>
      </c>
      <c r="G1067" s="187">
        <v>504.05958085937874</v>
      </c>
      <c r="H1067" s="193" t="s">
        <v>363</v>
      </c>
      <c r="I1067" s="193" t="s">
        <v>363</v>
      </c>
      <c r="J1067" s="193" t="s">
        <v>363</v>
      </c>
      <c r="K1067" s="193" t="s">
        <v>363</v>
      </c>
    </row>
    <row r="1068" spans="1:11" ht="78.75" x14ac:dyDescent="0.25">
      <c r="A1068" s="246" t="s">
        <v>2062</v>
      </c>
      <c r="B1068" s="247"/>
      <c r="C1068" s="260" t="s">
        <v>1153</v>
      </c>
      <c r="D1068" s="220" t="s">
        <v>1154</v>
      </c>
      <c r="E1068" s="220" t="s">
        <v>1165</v>
      </c>
      <c r="F1068" s="220" t="s">
        <v>321</v>
      </c>
      <c r="G1068" s="193">
        <v>5144</v>
      </c>
      <c r="H1068" s="193" t="s">
        <v>363</v>
      </c>
      <c r="I1068" s="193" t="s">
        <v>363</v>
      </c>
      <c r="J1068" s="193" t="s">
        <v>363</v>
      </c>
      <c r="K1068" s="193" t="s">
        <v>363</v>
      </c>
    </row>
    <row r="1069" spans="1:11" ht="63" x14ac:dyDescent="0.25">
      <c r="A1069" s="248"/>
      <c r="B1069" s="247"/>
      <c r="C1069" s="260"/>
      <c r="D1069" s="220" t="s">
        <v>1120</v>
      </c>
      <c r="E1069" s="220" t="s">
        <v>24</v>
      </c>
      <c r="F1069" s="220" t="s">
        <v>21</v>
      </c>
      <c r="G1069" s="187">
        <v>504.05958085937874</v>
      </c>
      <c r="H1069" s="193" t="s">
        <v>363</v>
      </c>
      <c r="I1069" s="193" t="s">
        <v>363</v>
      </c>
      <c r="J1069" s="193" t="s">
        <v>363</v>
      </c>
      <c r="K1069" s="193" t="s">
        <v>363</v>
      </c>
    </row>
    <row r="1070" spans="1:11" ht="78.75" x14ac:dyDescent="0.25">
      <c r="A1070" s="246" t="s">
        <v>2063</v>
      </c>
      <c r="B1070" s="247"/>
      <c r="C1070" s="260" t="s">
        <v>1153</v>
      </c>
      <c r="D1070" s="220" t="s">
        <v>1154</v>
      </c>
      <c r="E1070" s="220" t="s">
        <v>1166</v>
      </c>
      <c r="F1070" s="220" t="s">
        <v>321</v>
      </c>
      <c r="G1070" s="193">
        <v>5144</v>
      </c>
      <c r="H1070" s="193">
        <v>9360</v>
      </c>
      <c r="I1070" s="193">
        <v>9500</v>
      </c>
      <c r="J1070" s="193">
        <v>9500</v>
      </c>
      <c r="K1070" s="193">
        <v>9500</v>
      </c>
    </row>
    <row r="1071" spans="1:11" ht="63" x14ac:dyDescent="0.25">
      <c r="A1071" s="248"/>
      <c r="B1071" s="247"/>
      <c r="C1071" s="260"/>
      <c r="D1071" s="220" t="s">
        <v>1120</v>
      </c>
      <c r="E1071" s="220" t="s">
        <v>24</v>
      </c>
      <c r="F1071" s="220" t="s">
        <v>21</v>
      </c>
      <c r="G1071" s="187">
        <v>504.05958085937874</v>
      </c>
      <c r="H1071" s="187">
        <v>917.18461835998926</v>
      </c>
      <c r="I1071" s="187">
        <v>930.9031917115276</v>
      </c>
      <c r="J1071" s="187">
        <v>930.9031917115276</v>
      </c>
      <c r="K1071" s="187">
        <v>930.9031917115276</v>
      </c>
    </row>
    <row r="1072" spans="1:11" ht="78.75" customHeight="1" x14ac:dyDescent="0.25">
      <c r="A1072" s="249" t="s">
        <v>2064</v>
      </c>
      <c r="B1072" s="247"/>
      <c r="C1072" s="246" t="s">
        <v>1167</v>
      </c>
      <c r="D1072" s="220" t="s">
        <v>1168</v>
      </c>
      <c r="E1072" s="220" t="s">
        <v>1169</v>
      </c>
      <c r="F1072" s="220" t="s">
        <v>20</v>
      </c>
      <c r="G1072" s="193">
        <f>287+65</f>
        <v>352</v>
      </c>
      <c r="H1072" s="193">
        <v>115</v>
      </c>
      <c r="I1072" s="193">
        <v>115</v>
      </c>
      <c r="J1072" s="193">
        <v>115</v>
      </c>
      <c r="K1072" s="193">
        <v>115</v>
      </c>
    </row>
    <row r="1073" spans="1:11" ht="51" customHeight="1" x14ac:dyDescent="0.25">
      <c r="A1073" s="250"/>
      <c r="B1073" s="247"/>
      <c r="C1073" s="247"/>
      <c r="D1073" s="220" t="s">
        <v>1131</v>
      </c>
      <c r="E1073" s="246" t="s">
        <v>24</v>
      </c>
      <c r="F1073" s="246" t="s">
        <v>21</v>
      </c>
      <c r="G1073" s="187">
        <v>30374.708355916951</v>
      </c>
      <c r="H1073" s="187">
        <v>12171.050386517245</v>
      </c>
      <c r="I1073" s="187">
        <v>12171.050386517245</v>
      </c>
      <c r="J1073" s="187">
        <v>12171.050386517245</v>
      </c>
      <c r="K1073" s="187">
        <v>12171.050386517245</v>
      </c>
    </row>
    <row r="1074" spans="1:11" s="3" customFormat="1" x14ac:dyDescent="0.25">
      <c r="A1074" s="251"/>
      <c r="B1074" s="247"/>
      <c r="C1074" s="248"/>
      <c r="D1074" s="220" t="s">
        <v>1866</v>
      </c>
      <c r="E1074" s="248"/>
      <c r="F1074" s="248"/>
      <c r="G1074" s="187">
        <v>5476.9544643918098</v>
      </c>
      <c r="H1074" s="187" t="s">
        <v>363</v>
      </c>
      <c r="I1074" s="187" t="s">
        <v>363</v>
      </c>
      <c r="J1074" s="187" t="s">
        <v>363</v>
      </c>
      <c r="K1074" s="187" t="s">
        <v>363</v>
      </c>
    </row>
    <row r="1075" spans="1:11" ht="78.75" x14ac:dyDescent="0.25">
      <c r="A1075" s="249" t="s">
        <v>2065</v>
      </c>
      <c r="B1075" s="247"/>
      <c r="C1075" s="260" t="s">
        <v>1117</v>
      </c>
      <c r="D1075" s="220" t="s">
        <v>1488</v>
      </c>
      <c r="E1075" s="220" t="s">
        <v>1489</v>
      </c>
      <c r="F1075" s="220" t="s">
        <v>20</v>
      </c>
      <c r="G1075" s="193">
        <v>105</v>
      </c>
      <c r="H1075" s="193">
        <v>42</v>
      </c>
      <c r="I1075" s="193">
        <v>40</v>
      </c>
      <c r="J1075" s="193">
        <v>40</v>
      </c>
      <c r="K1075" s="193">
        <v>40</v>
      </c>
    </row>
    <row r="1076" spans="1:11" ht="63" x14ac:dyDescent="0.25">
      <c r="A1076" s="251"/>
      <c r="B1076" s="247"/>
      <c r="C1076" s="260"/>
      <c r="D1076" s="220" t="s">
        <v>1120</v>
      </c>
      <c r="E1076" s="220" t="s">
        <v>24</v>
      </c>
      <c r="F1076" s="220" t="s">
        <v>21</v>
      </c>
      <c r="G1076" s="187">
        <v>11403.421593480787</v>
      </c>
      <c r="H1076" s="187">
        <v>4561.3686373923156</v>
      </c>
      <c r="I1076" s="187">
        <v>4344.1606070403004</v>
      </c>
      <c r="J1076" s="187">
        <v>4344.1606070403004</v>
      </c>
      <c r="K1076" s="187">
        <v>4344.1606070403004</v>
      </c>
    </row>
    <row r="1077" spans="1:11" ht="78.75" x14ac:dyDescent="0.25">
      <c r="A1077" s="249" t="s">
        <v>2066</v>
      </c>
      <c r="B1077" s="247"/>
      <c r="C1077" s="260" t="s">
        <v>1117</v>
      </c>
      <c r="D1077" s="220" t="s">
        <v>1490</v>
      </c>
      <c r="E1077" s="220" t="s">
        <v>1491</v>
      </c>
      <c r="F1077" s="220" t="s">
        <v>20</v>
      </c>
      <c r="G1077" s="193">
        <v>41</v>
      </c>
      <c r="H1077" s="193">
        <v>78</v>
      </c>
      <c r="I1077" s="193">
        <v>80</v>
      </c>
      <c r="J1077" s="193">
        <v>80</v>
      </c>
      <c r="K1077" s="193">
        <v>80</v>
      </c>
    </row>
    <row r="1078" spans="1:11" ht="63" x14ac:dyDescent="0.25">
      <c r="A1078" s="251"/>
      <c r="B1078" s="247"/>
      <c r="C1078" s="260"/>
      <c r="D1078" s="220" t="s">
        <v>1120</v>
      </c>
      <c r="E1078" s="220" t="s">
        <v>24</v>
      </c>
      <c r="F1078" s="220" t="s">
        <v>21</v>
      </c>
      <c r="G1078" s="187">
        <v>4514.8118719238664</v>
      </c>
      <c r="H1078" s="187">
        <v>8589.1542929283314</v>
      </c>
      <c r="I1078" s="187">
        <v>8809.3890183880321</v>
      </c>
      <c r="J1078" s="187">
        <v>8809.3890183880321</v>
      </c>
      <c r="K1078" s="187">
        <v>8809.3890183880321</v>
      </c>
    </row>
    <row r="1079" spans="1:11" ht="78.75" x14ac:dyDescent="0.25">
      <c r="A1079" s="249" t="s">
        <v>2067</v>
      </c>
      <c r="B1079" s="247"/>
      <c r="C1079" s="260" t="s">
        <v>1117</v>
      </c>
      <c r="D1079" s="220" t="s">
        <v>1492</v>
      </c>
      <c r="E1079" s="220" t="s">
        <v>1493</v>
      </c>
      <c r="F1079" s="220" t="s">
        <v>20</v>
      </c>
      <c r="G1079" s="193">
        <v>19</v>
      </c>
      <c r="H1079" s="193" t="s">
        <v>363</v>
      </c>
      <c r="I1079" s="193" t="s">
        <v>363</v>
      </c>
      <c r="J1079" s="193" t="s">
        <v>363</v>
      </c>
      <c r="K1079" s="193" t="s">
        <v>363</v>
      </c>
    </row>
    <row r="1080" spans="1:11" ht="63" x14ac:dyDescent="0.25">
      <c r="A1080" s="251"/>
      <c r="B1080" s="247"/>
      <c r="C1080" s="260"/>
      <c r="D1080" s="220" t="s">
        <v>1120</v>
      </c>
      <c r="E1080" s="220" t="s">
        <v>24</v>
      </c>
      <c r="F1080" s="220" t="s">
        <v>21</v>
      </c>
      <c r="G1080" s="187">
        <v>1982.1125242073556</v>
      </c>
      <c r="H1080" s="193" t="s">
        <v>363</v>
      </c>
      <c r="I1080" s="193" t="s">
        <v>363</v>
      </c>
      <c r="J1080" s="193" t="s">
        <v>363</v>
      </c>
      <c r="K1080" s="193" t="s">
        <v>363</v>
      </c>
    </row>
    <row r="1081" spans="1:11" ht="78.75" x14ac:dyDescent="0.25">
      <c r="A1081" s="249" t="s">
        <v>2068</v>
      </c>
      <c r="B1081" s="247"/>
      <c r="C1081" s="260" t="s">
        <v>1117</v>
      </c>
      <c r="D1081" s="220" t="s">
        <v>1494</v>
      </c>
      <c r="E1081" s="220" t="s">
        <v>1495</v>
      </c>
      <c r="F1081" s="220" t="s">
        <v>20</v>
      </c>
      <c r="G1081" s="193">
        <v>304</v>
      </c>
      <c r="H1081" s="193" t="s">
        <v>363</v>
      </c>
      <c r="I1081" s="193" t="s">
        <v>363</v>
      </c>
      <c r="J1081" s="193" t="s">
        <v>363</v>
      </c>
      <c r="K1081" s="193" t="s">
        <v>363</v>
      </c>
    </row>
    <row r="1082" spans="1:11" ht="63" x14ac:dyDescent="0.25">
      <c r="A1082" s="251"/>
      <c r="B1082" s="247"/>
      <c r="C1082" s="260"/>
      <c r="D1082" s="220" t="s">
        <v>1496</v>
      </c>
      <c r="E1082" s="220" t="s">
        <v>24</v>
      </c>
      <c r="F1082" s="220" t="s">
        <v>21</v>
      </c>
      <c r="G1082" s="187">
        <v>32082.444038091384</v>
      </c>
      <c r="H1082" s="193" t="s">
        <v>363</v>
      </c>
      <c r="I1082" s="193" t="s">
        <v>363</v>
      </c>
      <c r="J1082" s="193" t="s">
        <v>363</v>
      </c>
      <c r="K1082" s="193" t="s">
        <v>363</v>
      </c>
    </row>
    <row r="1083" spans="1:11" s="214" customFormat="1" ht="126" x14ac:dyDescent="0.25">
      <c r="A1083" s="249" t="s">
        <v>2069</v>
      </c>
      <c r="B1083" s="247"/>
      <c r="C1083" s="252" t="s">
        <v>1117</v>
      </c>
      <c r="D1083" s="221" t="s">
        <v>1867</v>
      </c>
      <c r="E1083" s="221" t="s">
        <v>1868</v>
      </c>
      <c r="F1083" s="221" t="s">
        <v>20</v>
      </c>
      <c r="G1083" s="229" t="s">
        <v>363</v>
      </c>
      <c r="H1083" s="188">
        <v>33</v>
      </c>
      <c r="I1083" s="188">
        <v>35</v>
      </c>
      <c r="J1083" s="188">
        <v>35</v>
      </c>
      <c r="K1083" s="189">
        <v>35</v>
      </c>
    </row>
    <row r="1084" spans="1:11" s="214" customFormat="1" ht="63" x14ac:dyDescent="0.25">
      <c r="A1084" s="251"/>
      <c r="B1084" s="247"/>
      <c r="C1084" s="253"/>
      <c r="D1084" s="221" t="s">
        <v>1120</v>
      </c>
      <c r="E1084" s="221" t="s">
        <v>24</v>
      </c>
      <c r="F1084" s="221" t="s">
        <v>21</v>
      </c>
      <c r="G1084" s="230" t="s">
        <v>363</v>
      </c>
      <c r="H1084" s="190">
        <v>111.15667656936192</v>
      </c>
      <c r="I1084" s="190">
        <v>125.31211457227406</v>
      </c>
      <c r="J1084" s="190">
        <v>95.944588764146474</v>
      </c>
      <c r="K1084" s="191">
        <v>118.80851613479362</v>
      </c>
    </row>
    <row r="1085" spans="1:11" ht="78.75" customHeight="1" x14ac:dyDescent="0.25">
      <c r="A1085" s="249" t="s">
        <v>2070</v>
      </c>
      <c r="B1085" s="247"/>
      <c r="C1085" s="246" t="s">
        <v>1117</v>
      </c>
      <c r="D1085" s="220" t="s">
        <v>1497</v>
      </c>
      <c r="E1085" s="220" t="s">
        <v>1498</v>
      </c>
      <c r="F1085" s="220" t="s">
        <v>20</v>
      </c>
      <c r="G1085" s="193">
        <f>12+34</f>
        <v>46</v>
      </c>
      <c r="H1085" s="193">
        <v>49</v>
      </c>
      <c r="I1085" s="193">
        <v>50</v>
      </c>
      <c r="J1085" s="193">
        <v>50</v>
      </c>
      <c r="K1085" s="193">
        <v>12</v>
      </c>
    </row>
    <row r="1086" spans="1:11" ht="50.25" customHeight="1" x14ac:dyDescent="0.25">
      <c r="A1086" s="250"/>
      <c r="B1086" s="247"/>
      <c r="C1086" s="247"/>
      <c r="D1086" s="220" t="s">
        <v>1120</v>
      </c>
      <c r="E1086" s="246" t="s">
        <v>24</v>
      </c>
      <c r="F1086" s="246" t="s">
        <v>21</v>
      </c>
      <c r="G1086" s="187">
        <v>1321.4083764219731</v>
      </c>
      <c r="H1086" s="238" t="s">
        <v>363</v>
      </c>
      <c r="I1086" s="238" t="s">
        <v>363</v>
      </c>
      <c r="J1086" s="238" t="s">
        <v>363</v>
      </c>
      <c r="K1086" s="238" t="s">
        <v>363</v>
      </c>
    </row>
    <row r="1087" spans="1:11" s="3" customFormat="1" x14ac:dyDescent="0.25">
      <c r="A1087" s="251"/>
      <c r="B1087" s="247"/>
      <c r="C1087" s="248"/>
      <c r="D1087" s="220" t="s">
        <v>1866</v>
      </c>
      <c r="E1087" s="248"/>
      <c r="F1087" s="248"/>
      <c r="G1087" s="187">
        <v>2864.8684846589799</v>
      </c>
      <c r="H1087" s="187">
        <v>4128.7810514202929</v>
      </c>
      <c r="I1087" s="187">
        <v>4213.0418892043808</v>
      </c>
      <c r="J1087" s="187">
        <v>4213.0418892043808</v>
      </c>
      <c r="K1087" s="187">
        <v>1011.1300534090514</v>
      </c>
    </row>
    <row r="1088" spans="1:11" ht="78.75" x14ac:dyDescent="0.25">
      <c r="A1088" s="249" t="s">
        <v>2071</v>
      </c>
      <c r="B1088" s="247"/>
      <c r="C1088" s="260" t="s">
        <v>1153</v>
      </c>
      <c r="D1088" s="220" t="s">
        <v>1154</v>
      </c>
      <c r="E1088" s="220" t="s">
        <v>1499</v>
      </c>
      <c r="F1088" s="220" t="s">
        <v>321</v>
      </c>
      <c r="G1088" s="193">
        <v>5953</v>
      </c>
      <c r="H1088" s="238" t="s">
        <v>363</v>
      </c>
      <c r="I1088" s="238" t="s">
        <v>363</v>
      </c>
      <c r="J1088" s="238" t="s">
        <v>363</v>
      </c>
      <c r="K1088" s="238" t="s">
        <v>363</v>
      </c>
    </row>
    <row r="1089" spans="1:11" ht="63" x14ac:dyDescent="0.25">
      <c r="A1089" s="251"/>
      <c r="B1089" s="247"/>
      <c r="C1089" s="260"/>
      <c r="D1089" s="220" t="s">
        <v>1120</v>
      </c>
      <c r="E1089" s="220" t="s">
        <v>24</v>
      </c>
      <c r="F1089" s="220" t="s">
        <v>21</v>
      </c>
      <c r="G1089" s="187">
        <v>583.33334155317687</v>
      </c>
      <c r="H1089" s="191" t="s">
        <v>363</v>
      </c>
      <c r="I1089" s="191" t="s">
        <v>363</v>
      </c>
      <c r="J1089" s="191" t="s">
        <v>363</v>
      </c>
      <c r="K1089" s="191" t="s">
        <v>363</v>
      </c>
    </row>
    <row r="1090" spans="1:11" ht="78.75" x14ac:dyDescent="0.25">
      <c r="A1090" s="249" t="s">
        <v>2072</v>
      </c>
      <c r="B1090" s="247"/>
      <c r="C1090" s="260" t="s">
        <v>1117</v>
      </c>
      <c r="D1090" s="220" t="s">
        <v>1500</v>
      </c>
      <c r="E1090" s="220" t="s">
        <v>1501</v>
      </c>
      <c r="F1090" s="220" t="s">
        <v>20</v>
      </c>
      <c r="G1090" s="193">
        <v>255</v>
      </c>
      <c r="H1090" s="193">
        <v>297</v>
      </c>
      <c r="I1090" s="193">
        <v>300</v>
      </c>
      <c r="J1090" s="193">
        <v>300</v>
      </c>
      <c r="K1090" s="193">
        <v>300</v>
      </c>
    </row>
    <row r="1091" spans="1:11" ht="63" x14ac:dyDescent="0.25">
      <c r="A1091" s="251"/>
      <c r="B1091" s="247"/>
      <c r="C1091" s="260"/>
      <c r="D1091" s="220" t="s">
        <v>1120</v>
      </c>
      <c r="E1091" s="220" t="s">
        <v>24</v>
      </c>
      <c r="F1091" s="220" t="s">
        <v>21</v>
      </c>
      <c r="G1091" s="187">
        <v>30322.014591618426</v>
      </c>
      <c r="H1091" s="187">
        <v>1000.4100891242572</v>
      </c>
      <c r="I1091" s="187">
        <v>1074.1038391909206</v>
      </c>
      <c r="J1091" s="187">
        <v>822.3821894069697</v>
      </c>
      <c r="K1091" s="187">
        <v>1018.3587097268024</v>
      </c>
    </row>
    <row r="1092" spans="1:11" ht="78.75" x14ac:dyDescent="0.25">
      <c r="A1092" s="249" t="s">
        <v>2073</v>
      </c>
      <c r="B1092" s="247"/>
      <c r="C1092" s="260" t="s">
        <v>1117</v>
      </c>
      <c r="D1092" s="220" t="s">
        <v>1502</v>
      </c>
      <c r="E1092" s="220" t="s">
        <v>1503</v>
      </c>
      <c r="F1092" s="220" t="s">
        <v>20</v>
      </c>
      <c r="G1092" s="193">
        <v>66</v>
      </c>
      <c r="H1092" s="193">
        <v>70</v>
      </c>
      <c r="I1092" s="193">
        <v>70</v>
      </c>
      <c r="J1092" s="193">
        <v>70</v>
      </c>
      <c r="K1092" s="193">
        <v>70</v>
      </c>
    </row>
    <row r="1093" spans="1:11" ht="63" x14ac:dyDescent="0.25">
      <c r="A1093" s="251"/>
      <c r="B1093" s="247"/>
      <c r="C1093" s="260"/>
      <c r="D1093" s="220" t="s">
        <v>1120</v>
      </c>
      <c r="E1093" s="220" t="s">
        <v>24</v>
      </c>
      <c r="F1093" s="220" t="s">
        <v>21</v>
      </c>
      <c r="G1093" s="187">
        <v>7095.8197356834189</v>
      </c>
      <c r="H1093" s="187">
        <v>235.7868896925859</v>
      </c>
      <c r="I1093" s="187">
        <v>250.62422914454811</v>
      </c>
      <c r="J1093" s="187">
        <v>191.88917752829295</v>
      </c>
      <c r="K1093" s="187">
        <v>237.61703226958724</v>
      </c>
    </row>
    <row r="1094" spans="1:11" ht="78.75" x14ac:dyDescent="0.25">
      <c r="A1094" s="249" t="s">
        <v>2074</v>
      </c>
      <c r="B1094" s="247"/>
      <c r="C1094" s="260" t="s">
        <v>1117</v>
      </c>
      <c r="D1094" s="220" t="s">
        <v>1504</v>
      </c>
      <c r="E1094" s="220" t="s">
        <v>1505</v>
      </c>
      <c r="F1094" s="220" t="s">
        <v>20</v>
      </c>
      <c r="G1094" s="193">
        <v>57</v>
      </c>
      <c r="H1094" s="193">
        <v>27</v>
      </c>
      <c r="I1094" s="193">
        <v>25</v>
      </c>
      <c r="J1094" s="193">
        <v>25</v>
      </c>
      <c r="K1094" s="193">
        <v>25</v>
      </c>
    </row>
    <row r="1095" spans="1:11" ht="63" x14ac:dyDescent="0.25">
      <c r="A1095" s="251"/>
      <c r="B1095" s="247"/>
      <c r="C1095" s="260"/>
      <c r="D1095" s="220" t="s">
        <v>1120</v>
      </c>
      <c r="E1095" s="220" t="s">
        <v>24</v>
      </c>
      <c r="F1095" s="220" t="s">
        <v>21</v>
      </c>
      <c r="G1095" s="187">
        <v>6128.2079590573549</v>
      </c>
      <c r="H1095" s="187">
        <v>2902.8353490271679</v>
      </c>
      <c r="I1095" s="187">
        <v>2687.8105083584892</v>
      </c>
      <c r="J1095" s="187">
        <v>2687.8105083584892</v>
      </c>
      <c r="K1095" s="187">
        <v>2687.8105083584892</v>
      </c>
    </row>
    <row r="1096" spans="1:11" ht="110.25" x14ac:dyDescent="0.25">
      <c r="A1096" s="249" t="s">
        <v>2075</v>
      </c>
      <c r="B1096" s="247"/>
      <c r="C1096" s="260" t="s">
        <v>1506</v>
      </c>
      <c r="D1096" s="220" t="s">
        <v>1157</v>
      </c>
      <c r="E1096" s="220" t="s">
        <v>1507</v>
      </c>
      <c r="F1096" s="220" t="s">
        <v>321</v>
      </c>
      <c r="G1096" s="193">
        <v>29250</v>
      </c>
      <c r="H1096" s="193">
        <v>20760</v>
      </c>
      <c r="I1096" s="193">
        <v>20750</v>
      </c>
      <c r="J1096" s="193">
        <v>20750</v>
      </c>
      <c r="K1096" s="193">
        <v>20750</v>
      </c>
    </row>
    <row r="1097" spans="1:11" ht="63" x14ac:dyDescent="0.25">
      <c r="A1097" s="251"/>
      <c r="B1097" s="247"/>
      <c r="C1097" s="260"/>
      <c r="D1097" s="220" t="s">
        <v>1120</v>
      </c>
      <c r="E1097" s="220" t="s">
        <v>24</v>
      </c>
      <c r="F1097" s="220" t="s">
        <v>21</v>
      </c>
      <c r="G1097" s="187">
        <v>1686.0011391116636</v>
      </c>
      <c r="H1097" s="187">
        <v>1196.6285007848935</v>
      </c>
      <c r="I1097" s="187">
        <v>1196.0520901390435</v>
      </c>
      <c r="J1097" s="187">
        <v>1196.0520901390435</v>
      </c>
      <c r="K1097" s="187">
        <v>1196.0520901390435</v>
      </c>
    </row>
    <row r="1098" spans="1:11" s="30" customFormat="1" ht="79.5" customHeight="1" x14ac:dyDescent="0.25">
      <c r="A1098" s="249" t="s">
        <v>2076</v>
      </c>
      <c r="B1098" s="247"/>
      <c r="C1098" s="261" t="s">
        <v>1506</v>
      </c>
      <c r="D1098" s="211" t="s">
        <v>1154</v>
      </c>
      <c r="E1098" s="211" t="s">
        <v>1869</v>
      </c>
      <c r="F1098" s="211" t="s">
        <v>321</v>
      </c>
      <c r="G1098" s="193" t="s">
        <v>363</v>
      </c>
      <c r="H1098" s="193">
        <v>4320</v>
      </c>
      <c r="I1098" s="193">
        <v>4300</v>
      </c>
      <c r="J1098" s="193">
        <v>4300</v>
      </c>
      <c r="K1098" s="193">
        <v>4300</v>
      </c>
    </row>
    <row r="1099" spans="1:11" s="30" customFormat="1" ht="72.75" customHeight="1" x14ac:dyDescent="0.25">
      <c r="A1099" s="251"/>
      <c r="B1099" s="247"/>
      <c r="C1099" s="262"/>
      <c r="D1099" s="211" t="s">
        <v>1120</v>
      </c>
      <c r="E1099" s="211" t="s">
        <v>24</v>
      </c>
      <c r="F1099" s="211" t="s">
        <v>21</v>
      </c>
      <c r="G1099" s="187" t="s">
        <v>363</v>
      </c>
      <c r="H1099" s="187">
        <v>1455</v>
      </c>
      <c r="I1099" s="187">
        <v>1500</v>
      </c>
      <c r="J1099" s="187">
        <v>1500</v>
      </c>
      <c r="K1099" s="187">
        <v>1500</v>
      </c>
    </row>
    <row r="1100" spans="1:11" ht="78.75" x14ac:dyDescent="0.25">
      <c r="A1100" s="249" t="s">
        <v>2077</v>
      </c>
      <c r="B1100" s="247"/>
      <c r="C1100" s="260" t="s">
        <v>1117</v>
      </c>
      <c r="D1100" s="220" t="s">
        <v>1508</v>
      </c>
      <c r="E1100" s="220" t="s">
        <v>1509</v>
      </c>
      <c r="F1100" s="220" t="s">
        <v>20</v>
      </c>
      <c r="G1100" s="193">
        <v>11</v>
      </c>
      <c r="H1100" s="193" t="s">
        <v>363</v>
      </c>
      <c r="I1100" s="193" t="s">
        <v>363</v>
      </c>
      <c r="J1100" s="193" t="s">
        <v>363</v>
      </c>
      <c r="K1100" s="193" t="s">
        <v>363</v>
      </c>
    </row>
    <row r="1101" spans="1:11" ht="63" x14ac:dyDescent="0.25">
      <c r="A1101" s="251"/>
      <c r="B1101" s="247"/>
      <c r="C1101" s="260"/>
      <c r="D1101" s="220" t="s">
        <v>1120</v>
      </c>
      <c r="E1101" s="220" t="s">
        <v>24</v>
      </c>
      <c r="F1101" s="220" t="s">
        <v>21</v>
      </c>
      <c r="G1101" s="187">
        <v>1067.9007168641579</v>
      </c>
      <c r="H1101" s="187" t="s">
        <v>363</v>
      </c>
      <c r="I1101" s="187" t="s">
        <v>363</v>
      </c>
      <c r="J1101" s="187" t="s">
        <v>363</v>
      </c>
      <c r="K1101" s="187" t="s">
        <v>363</v>
      </c>
    </row>
    <row r="1102" spans="1:11" ht="78.75" x14ac:dyDescent="0.25">
      <c r="A1102" s="249" t="s">
        <v>2078</v>
      </c>
      <c r="B1102" s="247"/>
      <c r="C1102" s="260" t="s">
        <v>1117</v>
      </c>
      <c r="D1102" s="220" t="s">
        <v>1510</v>
      </c>
      <c r="E1102" s="220" t="s">
        <v>1511</v>
      </c>
      <c r="F1102" s="220" t="s">
        <v>20</v>
      </c>
      <c r="G1102" s="193">
        <v>25</v>
      </c>
      <c r="H1102" s="193">
        <v>25</v>
      </c>
      <c r="I1102" s="193">
        <v>25</v>
      </c>
      <c r="J1102" s="193">
        <v>25</v>
      </c>
      <c r="K1102" s="193">
        <v>25</v>
      </c>
    </row>
    <row r="1103" spans="1:11" ht="63" x14ac:dyDescent="0.25">
      <c r="A1103" s="251"/>
      <c r="B1103" s="247"/>
      <c r="C1103" s="260"/>
      <c r="D1103" s="220" t="s">
        <v>1120</v>
      </c>
      <c r="E1103" s="220" t="s">
        <v>24</v>
      </c>
      <c r="F1103" s="220" t="s">
        <v>21</v>
      </c>
      <c r="G1103" s="187">
        <v>2492.7073789696374</v>
      </c>
      <c r="H1103" s="187">
        <v>2492.7073789696374</v>
      </c>
      <c r="I1103" s="187">
        <v>2492.7073789696374</v>
      </c>
      <c r="J1103" s="187">
        <v>2492.7073789696374</v>
      </c>
      <c r="K1103" s="187">
        <v>2492.7073789696374</v>
      </c>
    </row>
    <row r="1104" spans="1:11" ht="126" x14ac:dyDescent="0.25">
      <c r="A1104" s="249" t="s">
        <v>2079</v>
      </c>
      <c r="B1104" s="247"/>
      <c r="C1104" s="260" t="s">
        <v>1153</v>
      </c>
      <c r="D1104" s="220" t="s">
        <v>1157</v>
      </c>
      <c r="E1104" s="220" t="s">
        <v>1512</v>
      </c>
      <c r="F1104" s="220" t="s">
        <v>321</v>
      </c>
      <c r="G1104" s="193">
        <v>8316</v>
      </c>
      <c r="H1104" s="193">
        <v>15000</v>
      </c>
      <c r="I1104" s="193">
        <v>15000</v>
      </c>
      <c r="J1104" s="193">
        <v>15000</v>
      </c>
      <c r="K1104" s="193">
        <v>15000</v>
      </c>
    </row>
    <row r="1105" spans="1:11" ht="63" x14ac:dyDescent="0.25">
      <c r="A1105" s="251"/>
      <c r="B1105" s="247"/>
      <c r="C1105" s="260"/>
      <c r="D1105" s="220" t="s">
        <v>1131</v>
      </c>
      <c r="E1105" s="220" t="s">
        <v>24</v>
      </c>
      <c r="F1105" s="220" t="s">
        <v>21</v>
      </c>
      <c r="G1105" s="187">
        <v>479.34309364249748</v>
      </c>
      <c r="H1105" s="187">
        <v>864.61596977362467</v>
      </c>
      <c r="I1105" s="187">
        <v>864.61596977362467</v>
      </c>
      <c r="J1105" s="187">
        <v>864.61596977362467</v>
      </c>
      <c r="K1105" s="187">
        <v>864.61596977362467</v>
      </c>
    </row>
    <row r="1106" spans="1:11" ht="78.75" x14ac:dyDescent="0.25">
      <c r="A1106" s="249" t="s">
        <v>2080</v>
      </c>
      <c r="B1106" s="247"/>
      <c r="C1106" s="260" t="s">
        <v>1117</v>
      </c>
      <c r="D1106" s="220" t="s">
        <v>1513</v>
      </c>
      <c r="E1106" s="220" t="s">
        <v>1514</v>
      </c>
      <c r="F1106" s="220" t="s">
        <v>20</v>
      </c>
      <c r="G1106" s="193">
        <v>104</v>
      </c>
      <c r="H1106" s="193">
        <v>204</v>
      </c>
      <c r="I1106" s="193">
        <v>200</v>
      </c>
      <c r="J1106" s="193">
        <v>200</v>
      </c>
      <c r="K1106" s="193">
        <v>200</v>
      </c>
    </row>
    <row r="1107" spans="1:11" ht="63" x14ac:dyDescent="0.25">
      <c r="A1107" s="251"/>
      <c r="B1107" s="247"/>
      <c r="C1107" s="260"/>
      <c r="D1107" s="220" t="s">
        <v>1120</v>
      </c>
      <c r="E1107" s="220" t="s">
        <v>24</v>
      </c>
      <c r="F1107" s="220" t="s">
        <v>21</v>
      </c>
      <c r="G1107" s="187">
        <v>10253.46403542167</v>
      </c>
      <c r="H1107" s="187">
        <v>10112.564069481001</v>
      </c>
      <c r="I1107" s="187">
        <v>10718.2000681186</v>
      </c>
      <c r="J1107" s="187">
        <v>10718.2000681186</v>
      </c>
      <c r="K1107" s="187">
        <v>10718.2000681186</v>
      </c>
    </row>
    <row r="1108" spans="1:11" s="3" customFormat="1" ht="78.75" x14ac:dyDescent="0.25">
      <c r="A1108" s="249" t="s">
        <v>2081</v>
      </c>
      <c r="B1108" s="247"/>
      <c r="C1108" s="263" t="s">
        <v>323</v>
      </c>
      <c r="D1108" s="212" t="s">
        <v>1872</v>
      </c>
      <c r="E1108" s="212" t="s">
        <v>1873</v>
      </c>
      <c r="F1108" s="212" t="s">
        <v>20</v>
      </c>
      <c r="G1108" s="66" t="s">
        <v>363</v>
      </c>
      <c r="H1108" s="189">
        <v>19</v>
      </c>
      <c r="I1108" s="189">
        <v>20</v>
      </c>
      <c r="J1108" s="189">
        <v>20</v>
      </c>
      <c r="K1108" s="189">
        <v>20</v>
      </c>
    </row>
    <row r="1109" spans="1:11" s="3" customFormat="1" ht="63" x14ac:dyDescent="0.25">
      <c r="A1109" s="251"/>
      <c r="B1109" s="247"/>
      <c r="C1109" s="264"/>
      <c r="D1109" s="212" t="s">
        <v>1120</v>
      </c>
      <c r="E1109" s="212" t="s">
        <v>24</v>
      </c>
      <c r="F1109" s="212" t="s">
        <v>21</v>
      </c>
      <c r="G1109" s="187" t="s">
        <v>363</v>
      </c>
      <c r="H1109" s="187">
        <v>500</v>
      </c>
      <c r="I1109" s="187">
        <v>520</v>
      </c>
      <c r="J1109" s="187">
        <v>520</v>
      </c>
      <c r="K1109" s="187">
        <v>520</v>
      </c>
    </row>
    <row r="1110" spans="1:11" ht="78.75" x14ac:dyDescent="0.25">
      <c r="A1110" s="249" t="s">
        <v>2082</v>
      </c>
      <c r="B1110" s="247"/>
      <c r="C1110" s="260" t="s">
        <v>323</v>
      </c>
      <c r="D1110" s="220" t="s">
        <v>1515</v>
      </c>
      <c r="E1110" s="220" t="s">
        <v>1516</v>
      </c>
      <c r="F1110" s="220" t="s">
        <v>20</v>
      </c>
      <c r="G1110" s="193">
        <v>165</v>
      </c>
      <c r="H1110" s="193">
        <v>225</v>
      </c>
      <c r="I1110" s="193">
        <v>225</v>
      </c>
      <c r="J1110" s="193">
        <v>225</v>
      </c>
      <c r="K1110" s="193">
        <v>225</v>
      </c>
    </row>
    <row r="1111" spans="1:11" ht="63" x14ac:dyDescent="0.25">
      <c r="A1111" s="251"/>
      <c r="B1111" s="247"/>
      <c r="C1111" s="260"/>
      <c r="D1111" s="220" t="s">
        <v>1120</v>
      </c>
      <c r="E1111" s="220" t="s">
        <v>24</v>
      </c>
      <c r="F1111" s="220" t="s">
        <v>21</v>
      </c>
      <c r="G1111" s="187">
        <v>17521.216775967201</v>
      </c>
      <c r="H1111" s="187">
        <v>23892.568330864364</v>
      </c>
      <c r="I1111" s="187">
        <v>43552.3</v>
      </c>
      <c r="J1111" s="187">
        <v>11825.3</v>
      </c>
      <c r="K1111" s="187">
        <v>21227.9</v>
      </c>
    </row>
    <row r="1112" spans="1:11" ht="126" x14ac:dyDescent="0.25">
      <c r="A1112" s="249" t="s">
        <v>2083</v>
      </c>
      <c r="B1112" s="247"/>
      <c r="C1112" s="260" t="s">
        <v>1153</v>
      </c>
      <c r="D1112" s="220" t="s">
        <v>1157</v>
      </c>
      <c r="E1112" s="220" t="s">
        <v>1517</v>
      </c>
      <c r="F1112" s="220" t="s">
        <v>20</v>
      </c>
      <c r="G1112" s="193">
        <v>29250</v>
      </c>
      <c r="H1112" s="193">
        <v>7200</v>
      </c>
      <c r="I1112" s="193">
        <v>7200</v>
      </c>
      <c r="J1112" s="193">
        <v>7200</v>
      </c>
      <c r="K1112" s="193">
        <v>7200</v>
      </c>
    </row>
    <row r="1113" spans="1:11" ht="63" x14ac:dyDescent="0.25">
      <c r="A1113" s="251"/>
      <c r="B1113" s="247"/>
      <c r="C1113" s="260"/>
      <c r="D1113" s="220" t="s">
        <v>1120</v>
      </c>
      <c r="E1113" s="220" t="s">
        <v>24</v>
      </c>
      <c r="F1113" s="220" t="s">
        <v>21</v>
      </c>
      <c r="G1113" s="187">
        <v>1686.0011391116636</v>
      </c>
      <c r="H1113" s="187">
        <v>415.01566501210186</v>
      </c>
      <c r="I1113" s="187">
        <v>415.01566501210186</v>
      </c>
      <c r="J1113" s="187">
        <v>415.01566501210186</v>
      </c>
      <c r="K1113" s="187">
        <v>415.01566501210186</v>
      </c>
    </row>
    <row r="1114" spans="1:11" ht="78.75" x14ac:dyDescent="0.25">
      <c r="A1114" s="249" t="s">
        <v>2084</v>
      </c>
      <c r="B1114" s="247"/>
      <c r="C1114" s="271" t="s">
        <v>323</v>
      </c>
      <c r="D1114" s="220" t="s">
        <v>1518</v>
      </c>
      <c r="E1114" s="220" t="s">
        <v>1519</v>
      </c>
      <c r="F1114" s="220" t="s">
        <v>20</v>
      </c>
      <c r="G1114" s="193">
        <v>86</v>
      </c>
      <c r="H1114" s="193">
        <v>58</v>
      </c>
      <c r="I1114" s="193">
        <v>60</v>
      </c>
      <c r="J1114" s="193">
        <v>60</v>
      </c>
      <c r="K1114" s="193">
        <v>60</v>
      </c>
    </row>
    <row r="1115" spans="1:11" ht="63" x14ac:dyDescent="0.25">
      <c r="A1115" s="251"/>
      <c r="B1115" s="247"/>
      <c r="C1115" s="271"/>
      <c r="D1115" s="220" t="s">
        <v>1120</v>
      </c>
      <c r="E1115" s="220" t="s">
        <v>24</v>
      </c>
      <c r="F1115" s="220" t="s">
        <v>21</v>
      </c>
      <c r="G1115" s="187">
        <v>8414.8891776100299</v>
      </c>
      <c r="H1115" s="187">
        <v>5675.1578174579272</v>
      </c>
      <c r="I1115" s="187">
        <v>5870.852914611648</v>
      </c>
      <c r="J1115" s="187">
        <v>5870.852914611648</v>
      </c>
      <c r="K1115" s="187">
        <v>5870.852914611648</v>
      </c>
    </row>
    <row r="1116" spans="1:11" ht="78.75" x14ac:dyDescent="0.25">
      <c r="A1116" s="249" t="s">
        <v>2085</v>
      </c>
      <c r="B1116" s="247"/>
      <c r="C1116" s="260" t="s">
        <v>323</v>
      </c>
      <c r="D1116" s="220" t="s">
        <v>1520</v>
      </c>
      <c r="E1116" s="220" t="s">
        <v>1521</v>
      </c>
      <c r="F1116" s="220" t="s">
        <v>20</v>
      </c>
      <c r="G1116" s="193">
        <v>5</v>
      </c>
      <c r="H1116" s="193" t="s">
        <v>363</v>
      </c>
      <c r="I1116" s="193" t="s">
        <v>363</v>
      </c>
      <c r="J1116" s="193" t="s">
        <v>363</v>
      </c>
      <c r="K1116" s="193" t="s">
        <v>363</v>
      </c>
    </row>
    <row r="1117" spans="1:11" ht="63" x14ac:dyDescent="0.25">
      <c r="A1117" s="251"/>
      <c r="B1117" s="247"/>
      <c r="C1117" s="260"/>
      <c r="D1117" s="220" t="s">
        <v>1120</v>
      </c>
      <c r="E1117" s="220" t="s">
        <v>24</v>
      </c>
      <c r="F1117" s="220" t="s">
        <v>21</v>
      </c>
      <c r="G1117" s="187">
        <v>485.40942043149028</v>
      </c>
      <c r="H1117" s="193" t="s">
        <v>363</v>
      </c>
      <c r="I1117" s="193" t="s">
        <v>363</v>
      </c>
      <c r="J1117" s="193" t="s">
        <v>363</v>
      </c>
      <c r="K1117" s="193" t="s">
        <v>363</v>
      </c>
    </row>
    <row r="1118" spans="1:11" ht="94.5" customHeight="1" x14ac:dyDescent="0.25">
      <c r="A1118" s="249" t="s">
        <v>2086</v>
      </c>
      <c r="B1118" s="247"/>
      <c r="C1118" s="260" t="s">
        <v>323</v>
      </c>
      <c r="D1118" s="220" t="s">
        <v>1522</v>
      </c>
      <c r="E1118" s="220" t="s">
        <v>1523</v>
      </c>
      <c r="F1118" s="220" t="s">
        <v>20</v>
      </c>
      <c r="G1118" s="193">
        <v>241</v>
      </c>
      <c r="H1118" s="193">
        <v>259</v>
      </c>
      <c r="I1118" s="193">
        <v>260</v>
      </c>
      <c r="J1118" s="193">
        <v>260</v>
      </c>
      <c r="K1118" s="193">
        <v>260</v>
      </c>
    </row>
    <row r="1119" spans="1:11" ht="63" x14ac:dyDescent="0.25">
      <c r="A1119" s="251"/>
      <c r="B1119" s="247"/>
      <c r="C1119" s="260"/>
      <c r="D1119" s="220" t="s">
        <v>1120</v>
      </c>
      <c r="E1119" s="220" t="s">
        <v>24</v>
      </c>
      <c r="F1119" s="220" t="s">
        <v>21</v>
      </c>
      <c r="G1119" s="187">
        <v>24741.337442103017</v>
      </c>
      <c r="H1119" s="187">
        <v>18525.3</v>
      </c>
      <c r="I1119" s="187">
        <v>35686.6</v>
      </c>
      <c r="J1119" s="187">
        <v>18423.349999999999</v>
      </c>
      <c r="K1119" s="187">
        <v>18423.349999999999</v>
      </c>
    </row>
    <row r="1120" spans="1:11" ht="78.75" customHeight="1" x14ac:dyDescent="0.25">
      <c r="A1120" s="249" t="s">
        <v>2087</v>
      </c>
      <c r="B1120" s="247"/>
      <c r="C1120" s="260" t="s">
        <v>323</v>
      </c>
      <c r="D1120" s="220" t="s">
        <v>1524</v>
      </c>
      <c r="E1120" s="220" t="s">
        <v>1525</v>
      </c>
      <c r="F1120" s="220" t="s">
        <v>20</v>
      </c>
      <c r="G1120" s="193">
        <v>281</v>
      </c>
      <c r="H1120" s="193">
        <v>99</v>
      </c>
      <c r="I1120" s="193">
        <v>100</v>
      </c>
      <c r="J1120" s="193">
        <v>100</v>
      </c>
      <c r="K1120" s="193">
        <v>100</v>
      </c>
    </row>
    <row r="1121" spans="1:11" ht="63" x14ac:dyDescent="0.25">
      <c r="A1121" s="251"/>
      <c r="B1121" s="247"/>
      <c r="C1121" s="260"/>
      <c r="D1121" s="220" t="s">
        <v>1120</v>
      </c>
      <c r="E1121" s="220" t="s">
        <v>24</v>
      </c>
      <c r="F1121" s="220" t="s">
        <v>21</v>
      </c>
      <c r="G1121" s="187">
        <v>27180.0665433104</v>
      </c>
      <c r="H1121" s="187">
        <v>9575.8953302054433</v>
      </c>
      <c r="I1121" s="187">
        <v>9672.6215456620648</v>
      </c>
      <c r="J1121" s="187">
        <v>9672.6215456620648</v>
      </c>
      <c r="K1121" s="187">
        <v>9672.6215456620648</v>
      </c>
    </row>
    <row r="1122" spans="1:11" ht="94.5" x14ac:dyDescent="0.25">
      <c r="A1122" s="249" t="s">
        <v>2088</v>
      </c>
      <c r="B1122" s="247"/>
      <c r="C1122" s="260" t="s">
        <v>323</v>
      </c>
      <c r="D1122" s="90" t="s">
        <v>1526</v>
      </c>
      <c r="E1122" s="220" t="s">
        <v>1527</v>
      </c>
      <c r="F1122" s="220" t="s">
        <v>20</v>
      </c>
      <c r="G1122" s="193">
        <v>117</v>
      </c>
      <c r="H1122" s="193">
        <v>115</v>
      </c>
      <c r="I1122" s="193">
        <v>115</v>
      </c>
      <c r="J1122" s="193">
        <v>115</v>
      </c>
      <c r="K1122" s="193">
        <v>115</v>
      </c>
    </row>
    <row r="1123" spans="1:11" ht="63" x14ac:dyDescent="0.25">
      <c r="A1123" s="251"/>
      <c r="B1123" s="247"/>
      <c r="C1123" s="260"/>
      <c r="D1123" s="220" t="s">
        <v>1131</v>
      </c>
      <c r="E1123" s="220" t="s">
        <v>24</v>
      </c>
      <c r="F1123" s="220" t="s">
        <v>21</v>
      </c>
      <c r="G1123" s="187">
        <v>11133.380912913575</v>
      </c>
      <c r="H1123" s="187">
        <v>10943.066709274026</v>
      </c>
      <c r="I1123" s="187">
        <v>10943.066709274026</v>
      </c>
      <c r="J1123" s="187">
        <v>10943.066709274026</v>
      </c>
      <c r="K1123" s="187">
        <v>10943.066709274026</v>
      </c>
    </row>
    <row r="1124" spans="1:11" s="30" customFormat="1" ht="94.5" x14ac:dyDescent="0.25">
      <c r="A1124" s="249" t="s">
        <v>2089</v>
      </c>
      <c r="B1124" s="247"/>
      <c r="C1124" s="261" t="s">
        <v>323</v>
      </c>
      <c r="D1124" s="211" t="s">
        <v>1874</v>
      </c>
      <c r="E1124" s="211" t="s">
        <v>1875</v>
      </c>
      <c r="F1124" s="211" t="s">
        <v>20</v>
      </c>
      <c r="G1124" s="223" t="s">
        <v>363</v>
      </c>
      <c r="H1124" s="189">
        <v>8</v>
      </c>
      <c r="I1124" s="238" t="s">
        <v>363</v>
      </c>
      <c r="J1124" s="238" t="s">
        <v>363</v>
      </c>
      <c r="K1124" s="238" t="s">
        <v>363</v>
      </c>
    </row>
    <row r="1125" spans="1:11" s="30" customFormat="1" ht="63" x14ac:dyDescent="0.25">
      <c r="A1125" s="251"/>
      <c r="B1125" s="247"/>
      <c r="C1125" s="262"/>
      <c r="D1125" s="211" t="s">
        <v>1530</v>
      </c>
      <c r="E1125" s="211" t="s">
        <v>24</v>
      </c>
      <c r="F1125" s="211" t="s">
        <v>21</v>
      </c>
      <c r="G1125" s="223" t="s">
        <v>363</v>
      </c>
      <c r="H1125" s="187">
        <v>26.947073107724101</v>
      </c>
      <c r="I1125" s="238" t="s">
        <v>363</v>
      </c>
      <c r="J1125" s="238" t="s">
        <v>363</v>
      </c>
      <c r="K1125" s="238" t="s">
        <v>363</v>
      </c>
    </row>
    <row r="1126" spans="1:11" ht="78.75" customHeight="1" x14ac:dyDescent="0.25">
      <c r="A1126" s="249" t="s">
        <v>2090</v>
      </c>
      <c r="B1126" s="247"/>
      <c r="C1126" s="260" t="s">
        <v>323</v>
      </c>
      <c r="D1126" s="220" t="s">
        <v>1528</v>
      </c>
      <c r="E1126" s="220" t="s">
        <v>1529</v>
      </c>
      <c r="F1126" s="220" t="s">
        <v>20</v>
      </c>
      <c r="G1126" s="193">
        <v>125</v>
      </c>
      <c r="H1126" s="193">
        <v>216</v>
      </c>
      <c r="I1126" s="193">
        <v>215</v>
      </c>
      <c r="J1126" s="193">
        <v>215</v>
      </c>
      <c r="K1126" s="193">
        <v>215</v>
      </c>
    </row>
    <row r="1127" spans="1:11" ht="63" x14ac:dyDescent="0.25">
      <c r="A1127" s="251"/>
      <c r="B1127" s="247"/>
      <c r="C1127" s="260"/>
      <c r="D1127" s="220" t="s">
        <v>1530</v>
      </c>
      <c r="E1127" s="220" t="s">
        <v>24</v>
      </c>
      <c r="F1127" s="220" t="s">
        <v>21</v>
      </c>
      <c r="G1127" s="187">
        <v>13779.124681622065</v>
      </c>
      <c r="H1127" s="187">
        <v>23810.327449842927</v>
      </c>
      <c r="I1127" s="187">
        <v>23700.094452389952</v>
      </c>
      <c r="J1127" s="187">
        <v>23700.094452389952</v>
      </c>
      <c r="K1127" s="187">
        <v>23700.094452389952</v>
      </c>
    </row>
    <row r="1128" spans="1:11" ht="94.5" x14ac:dyDescent="0.25">
      <c r="A1128" s="249" t="s">
        <v>2091</v>
      </c>
      <c r="B1128" s="247"/>
      <c r="C1128" s="260" t="s">
        <v>323</v>
      </c>
      <c r="D1128" s="220" t="s">
        <v>1531</v>
      </c>
      <c r="E1128" s="220" t="s">
        <v>1532</v>
      </c>
      <c r="F1128" s="220" t="s">
        <v>20</v>
      </c>
      <c r="G1128" s="193">
        <v>19</v>
      </c>
      <c r="H1128" s="193">
        <v>104</v>
      </c>
      <c r="I1128" s="193">
        <v>105</v>
      </c>
      <c r="J1128" s="193">
        <v>105</v>
      </c>
      <c r="K1128" s="193">
        <v>105</v>
      </c>
    </row>
    <row r="1129" spans="1:11" ht="63" x14ac:dyDescent="0.25">
      <c r="A1129" s="251"/>
      <c r="B1129" s="247"/>
      <c r="C1129" s="260"/>
      <c r="D1129" s="220" t="s">
        <v>1120</v>
      </c>
      <c r="E1129" s="220" t="s">
        <v>24</v>
      </c>
      <c r="F1129" s="220" t="s">
        <v>21</v>
      </c>
      <c r="G1129" s="187">
        <v>1859.1034141466337</v>
      </c>
      <c r="H1129" s="187">
        <v>10176.145003749994</v>
      </c>
      <c r="I1129" s="187">
        <v>10273.992551862973</v>
      </c>
      <c r="J1129" s="187">
        <v>10273.992551862973</v>
      </c>
      <c r="K1129" s="187">
        <v>10273.992551862973</v>
      </c>
    </row>
    <row r="1130" spans="1:11" ht="110.25" x14ac:dyDescent="0.25">
      <c r="A1130" s="249" t="s">
        <v>2092</v>
      </c>
      <c r="B1130" s="247"/>
      <c r="C1130" s="260" t="s">
        <v>323</v>
      </c>
      <c r="D1130" s="220" t="s">
        <v>1533</v>
      </c>
      <c r="E1130" s="220" t="s">
        <v>1534</v>
      </c>
      <c r="F1130" s="220" t="s">
        <v>20</v>
      </c>
      <c r="G1130" s="193">
        <v>87</v>
      </c>
      <c r="H1130" s="193" t="s">
        <v>363</v>
      </c>
      <c r="I1130" s="193" t="s">
        <v>363</v>
      </c>
      <c r="J1130" s="193" t="s">
        <v>363</v>
      </c>
      <c r="K1130" s="193" t="s">
        <v>363</v>
      </c>
    </row>
    <row r="1131" spans="1:11" ht="63" x14ac:dyDescent="0.25">
      <c r="A1131" s="251"/>
      <c r="B1131" s="247"/>
      <c r="C1131" s="260"/>
      <c r="D1131" s="220" t="s">
        <v>1120</v>
      </c>
      <c r="E1131" s="220" t="s">
        <v>24</v>
      </c>
      <c r="F1131" s="220" t="s">
        <v>21</v>
      </c>
      <c r="G1131" s="187">
        <v>10161.065031079725</v>
      </c>
      <c r="H1131" s="193" t="s">
        <v>363</v>
      </c>
      <c r="I1131" s="193" t="s">
        <v>363</v>
      </c>
      <c r="J1131" s="193" t="s">
        <v>363</v>
      </c>
      <c r="K1131" s="193" t="s">
        <v>363</v>
      </c>
    </row>
    <row r="1132" spans="1:11" ht="78.75" customHeight="1" x14ac:dyDescent="0.25">
      <c r="A1132" s="249" t="s">
        <v>2093</v>
      </c>
      <c r="B1132" s="247"/>
      <c r="C1132" s="260" t="s">
        <v>323</v>
      </c>
      <c r="D1132" s="220" t="s">
        <v>1535</v>
      </c>
      <c r="E1132" s="220" t="s">
        <v>1536</v>
      </c>
      <c r="F1132" s="220" t="s">
        <v>20</v>
      </c>
      <c r="G1132" s="193">
        <v>34</v>
      </c>
      <c r="H1132" s="193">
        <v>19</v>
      </c>
      <c r="I1132" s="193">
        <v>20</v>
      </c>
      <c r="J1132" s="193">
        <v>20</v>
      </c>
      <c r="K1132" s="193">
        <v>20</v>
      </c>
    </row>
    <row r="1133" spans="1:11" ht="63" x14ac:dyDescent="0.25">
      <c r="A1133" s="251"/>
      <c r="B1133" s="247"/>
      <c r="C1133" s="260"/>
      <c r="D1133" s="220" t="s">
        <v>1120</v>
      </c>
      <c r="E1133" s="220" t="s">
        <v>24</v>
      </c>
      <c r="F1133" s="220" t="s">
        <v>21</v>
      </c>
      <c r="G1133" s="187">
        <v>3326.8166502030722</v>
      </c>
      <c r="H1133" s="187">
        <v>1859.103422172305</v>
      </c>
      <c r="I1133" s="187">
        <v>1956.9509707076895</v>
      </c>
      <c r="J1133" s="187">
        <v>1956.9509707076897</v>
      </c>
      <c r="K1133" s="187">
        <v>1956.9509707076897</v>
      </c>
    </row>
    <row r="1134" spans="1:11" ht="78.75" x14ac:dyDescent="0.25">
      <c r="A1134" s="249" t="s">
        <v>2094</v>
      </c>
      <c r="B1134" s="247"/>
      <c r="C1134" s="260" t="s">
        <v>1117</v>
      </c>
      <c r="D1134" s="220" t="s">
        <v>1537</v>
      </c>
      <c r="E1134" s="220" t="s">
        <v>1538</v>
      </c>
      <c r="F1134" s="220" t="s">
        <v>20</v>
      </c>
      <c r="G1134" s="193">
        <v>38</v>
      </c>
      <c r="H1134" s="193">
        <v>15</v>
      </c>
      <c r="I1134" s="193">
        <v>15</v>
      </c>
      <c r="J1134" s="193">
        <v>15</v>
      </c>
      <c r="K1134" s="193">
        <v>15</v>
      </c>
    </row>
    <row r="1135" spans="1:11" ht="63" x14ac:dyDescent="0.25">
      <c r="A1135" s="251"/>
      <c r="B1135" s="247"/>
      <c r="C1135" s="260"/>
      <c r="D1135" s="220" t="s">
        <v>1120</v>
      </c>
      <c r="E1135" s="220" t="s">
        <v>24</v>
      </c>
      <c r="F1135" s="220" t="s">
        <v>21</v>
      </c>
      <c r="G1135" s="187">
        <v>3718.2068485060695</v>
      </c>
      <c r="H1135" s="187">
        <v>1467.7132296734485</v>
      </c>
      <c r="I1135" s="187">
        <v>1467.7132296734485</v>
      </c>
      <c r="J1135" s="187">
        <v>1467.7132296734485</v>
      </c>
      <c r="K1135" s="187">
        <v>1467.7132296734485</v>
      </c>
    </row>
    <row r="1136" spans="1:11" ht="78.75" x14ac:dyDescent="0.25">
      <c r="A1136" s="249" t="s">
        <v>2095</v>
      </c>
      <c r="B1136" s="247"/>
      <c r="C1136" s="260" t="s">
        <v>1117</v>
      </c>
      <c r="D1136" s="220" t="s">
        <v>1539</v>
      </c>
      <c r="E1136" s="220" t="s">
        <v>1540</v>
      </c>
      <c r="F1136" s="220" t="s">
        <v>20</v>
      </c>
      <c r="G1136" s="193">
        <v>17</v>
      </c>
      <c r="H1136" s="369" t="s">
        <v>363</v>
      </c>
      <c r="I1136" s="369" t="s">
        <v>363</v>
      </c>
      <c r="J1136" s="369" t="s">
        <v>363</v>
      </c>
      <c r="K1136" s="369" t="s">
        <v>363</v>
      </c>
    </row>
    <row r="1137" spans="1:11" ht="63" x14ac:dyDescent="0.25">
      <c r="A1137" s="251"/>
      <c r="B1137" s="247"/>
      <c r="C1137" s="260"/>
      <c r="D1137" s="220" t="s">
        <v>1120</v>
      </c>
      <c r="E1137" s="220" t="s">
        <v>24</v>
      </c>
      <c r="F1137" s="220" t="s">
        <v>21</v>
      </c>
      <c r="G1137" s="187">
        <v>1409.5642184004346</v>
      </c>
      <c r="H1137" s="369" t="s">
        <v>363</v>
      </c>
      <c r="I1137" s="369" t="s">
        <v>363</v>
      </c>
      <c r="J1137" s="369" t="s">
        <v>363</v>
      </c>
      <c r="K1137" s="369" t="s">
        <v>363</v>
      </c>
    </row>
    <row r="1138" spans="1:11" ht="78.75" x14ac:dyDescent="0.25">
      <c r="A1138" s="249" t="s">
        <v>2096</v>
      </c>
      <c r="B1138" s="247"/>
      <c r="C1138" s="260" t="s">
        <v>323</v>
      </c>
      <c r="D1138" s="220" t="s">
        <v>1541</v>
      </c>
      <c r="E1138" s="220" t="s">
        <v>1542</v>
      </c>
      <c r="F1138" s="220" t="s">
        <v>20</v>
      </c>
      <c r="G1138" s="193">
        <v>163</v>
      </c>
      <c r="H1138" s="193">
        <v>41</v>
      </c>
      <c r="I1138" s="193">
        <v>40</v>
      </c>
      <c r="J1138" s="193">
        <v>40</v>
      </c>
      <c r="K1138" s="193">
        <v>40</v>
      </c>
    </row>
    <row r="1139" spans="1:11" ht="63" x14ac:dyDescent="0.25">
      <c r="A1139" s="251"/>
      <c r="B1139" s="247"/>
      <c r="C1139" s="260"/>
      <c r="D1139" s="220" t="s">
        <v>1131</v>
      </c>
      <c r="E1139" s="220" t="s">
        <v>24</v>
      </c>
      <c r="F1139" s="220" t="s">
        <v>21</v>
      </c>
      <c r="G1139" s="187">
        <v>15234.37563372472</v>
      </c>
      <c r="H1139" s="187">
        <v>3831.9595152313714</v>
      </c>
      <c r="I1139" s="187">
        <v>3738.4970880306059</v>
      </c>
      <c r="J1139" s="187">
        <v>3738.4970880306055</v>
      </c>
      <c r="K1139" s="187">
        <v>3738.4970880306055</v>
      </c>
    </row>
    <row r="1140" spans="1:11" ht="78.75" x14ac:dyDescent="0.25">
      <c r="A1140" s="249" t="s">
        <v>2097</v>
      </c>
      <c r="B1140" s="247"/>
      <c r="C1140" s="260" t="s">
        <v>323</v>
      </c>
      <c r="D1140" s="220" t="s">
        <v>1543</v>
      </c>
      <c r="E1140" s="220" t="s">
        <v>1544</v>
      </c>
      <c r="F1140" s="220" t="s">
        <v>20</v>
      </c>
      <c r="G1140" s="193">
        <v>28</v>
      </c>
      <c r="H1140" s="369" t="s">
        <v>363</v>
      </c>
      <c r="I1140" s="369" t="s">
        <v>363</v>
      </c>
      <c r="J1140" s="369" t="s">
        <v>363</v>
      </c>
      <c r="K1140" s="369" t="s">
        <v>363</v>
      </c>
    </row>
    <row r="1141" spans="1:11" ht="63" x14ac:dyDescent="0.25">
      <c r="A1141" s="251"/>
      <c r="B1141" s="247"/>
      <c r="C1141" s="260"/>
      <c r="D1141" s="220" t="s">
        <v>1120</v>
      </c>
      <c r="E1141" s="220" t="s">
        <v>24</v>
      </c>
      <c r="F1141" s="220" t="s">
        <v>21</v>
      </c>
      <c r="G1141" s="187">
        <v>2791.8322502970327</v>
      </c>
      <c r="H1141" s="369" t="s">
        <v>363</v>
      </c>
      <c r="I1141" s="369" t="s">
        <v>363</v>
      </c>
      <c r="J1141" s="369" t="s">
        <v>363</v>
      </c>
      <c r="K1141" s="369" t="s">
        <v>363</v>
      </c>
    </row>
    <row r="1142" spans="1:11" ht="78.75" x14ac:dyDescent="0.25">
      <c r="A1142" s="249" t="s">
        <v>2098</v>
      </c>
      <c r="B1142" s="247"/>
      <c r="C1142" s="260" t="s">
        <v>323</v>
      </c>
      <c r="D1142" s="220" t="s">
        <v>1545</v>
      </c>
      <c r="E1142" s="220" t="s">
        <v>1546</v>
      </c>
      <c r="F1142" s="220" t="s">
        <v>20</v>
      </c>
      <c r="G1142" s="193">
        <v>44</v>
      </c>
      <c r="H1142" s="369" t="s">
        <v>363</v>
      </c>
      <c r="I1142" s="369" t="s">
        <v>363</v>
      </c>
      <c r="J1142" s="369" t="s">
        <v>363</v>
      </c>
      <c r="K1142" s="369" t="s">
        <v>363</v>
      </c>
    </row>
    <row r="1143" spans="1:11" ht="63" x14ac:dyDescent="0.25">
      <c r="A1143" s="251"/>
      <c r="B1143" s="247"/>
      <c r="C1143" s="260"/>
      <c r="D1143" s="220" t="s">
        <v>1120</v>
      </c>
      <c r="E1143" s="220" t="s">
        <v>24</v>
      </c>
      <c r="F1143" s="220" t="s">
        <v>21</v>
      </c>
      <c r="G1143" s="187">
        <v>3754.966022119022</v>
      </c>
      <c r="H1143" s="369" t="s">
        <v>363</v>
      </c>
      <c r="I1143" s="369" t="s">
        <v>363</v>
      </c>
      <c r="J1143" s="369" t="s">
        <v>363</v>
      </c>
      <c r="K1143" s="369" t="s">
        <v>363</v>
      </c>
    </row>
    <row r="1144" spans="1:11" ht="78.75" customHeight="1" x14ac:dyDescent="0.25">
      <c r="A1144" s="249" t="s">
        <v>2099</v>
      </c>
      <c r="B1144" s="247"/>
      <c r="C1144" s="246" t="s">
        <v>323</v>
      </c>
      <c r="D1144" s="220" t="s">
        <v>1547</v>
      </c>
      <c r="E1144" s="220" t="s">
        <v>1548</v>
      </c>
      <c r="F1144" s="220" t="s">
        <v>20</v>
      </c>
      <c r="G1144" s="193">
        <f>86+9</f>
        <v>95</v>
      </c>
      <c r="H1144" s="193">
        <v>33</v>
      </c>
      <c r="I1144" s="193">
        <v>35</v>
      </c>
      <c r="J1144" s="193">
        <v>35</v>
      </c>
      <c r="K1144" s="193">
        <v>35</v>
      </c>
    </row>
    <row r="1145" spans="1:11" ht="63" customHeight="1" x14ac:dyDescent="0.25">
      <c r="A1145" s="250"/>
      <c r="B1145" s="247"/>
      <c r="C1145" s="247"/>
      <c r="D1145" s="220" t="s">
        <v>1120</v>
      </c>
      <c r="E1145" s="246" t="s">
        <v>24</v>
      </c>
      <c r="F1145" s="246" t="s">
        <v>21</v>
      </c>
      <c r="G1145" s="187">
        <v>5097.2750119232796</v>
      </c>
      <c r="H1145" s="187">
        <v>1955.9311092263758</v>
      </c>
      <c r="I1145" s="187">
        <v>2074.4723885734288</v>
      </c>
      <c r="J1145" s="187">
        <v>2074.4723885734288</v>
      </c>
      <c r="K1145" s="187">
        <v>2074.4723885734288</v>
      </c>
    </row>
    <row r="1146" spans="1:11" s="3" customFormat="1" x14ac:dyDescent="0.25">
      <c r="A1146" s="251"/>
      <c r="B1146" s="247"/>
      <c r="C1146" s="248"/>
      <c r="D1146" s="220" t="s">
        <v>1866</v>
      </c>
      <c r="E1146" s="248"/>
      <c r="F1146" s="248"/>
      <c r="G1146" s="187">
        <v>827.36830015222301</v>
      </c>
      <c r="H1146" s="369" t="s">
        <v>363</v>
      </c>
      <c r="I1146" s="369" t="s">
        <v>363</v>
      </c>
      <c r="J1146" s="369" t="s">
        <v>363</v>
      </c>
      <c r="K1146" s="369" t="s">
        <v>363</v>
      </c>
    </row>
    <row r="1147" spans="1:11" ht="78.75" customHeight="1" x14ac:dyDescent="0.25">
      <c r="A1147" s="249" t="s">
        <v>2100</v>
      </c>
      <c r="B1147" s="247"/>
      <c r="C1147" s="246" t="s">
        <v>1549</v>
      </c>
      <c r="D1147" s="220" t="s">
        <v>1550</v>
      </c>
      <c r="E1147" s="220" t="s">
        <v>1551</v>
      </c>
      <c r="F1147" s="220" t="s">
        <v>20</v>
      </c>
      <c r="G1147" s="193">
        <f>128+108</f>
        <v>236</v>
      </c>
      <c r="H1147" s="193">
        <v>402</v>
      </c>
      <c r="I1147" s="193">
        <v>400</v>
      </c>
      <c r="J1147" s="193">
        <v>400</v>
      </c>
      <c r="K1147" s="193">
        <v>400</v>
      </c>
    </row>
    <row r="1148" spans="1:11" ht="50.25" customHeight="1" x14ac:dyDescent="0.25">
      <c r="A1148" s="250"/>
      <c r="B1148" s="247"/>
      <c r="C1148" s="247"/>
      <c r="D1148" s="220" t="s">
        <v>1120</v>
      </c>
      <c r="E1148" s="246" t="s">
        <v>24</v>
      </c>
      <c r="F1148" s="246" t="s">
        <v>21</v>
      </c>
      <c r="G1148" s="187">
        <v>11467.76266155452</v>
      </c>
      <c r="H1148" s="187">
        <v>17525.5</v>
      </c>
      <c r="I1148" s="187">
        <v>37525.199999999997</v>
      </c>
      <c r="J1148" s="187">
        <v>17525.5</v>
      </c>
      <c r="K1148" s="187">
        <v>37856.6</v>
      </c>
    </row>
    <row r="1149" spans="1:11" s="3" customFormat="1" x14ac:dyDescent="0.25">
      <c r="A1149" s="251"/>
      <c r="B1149" s="247"/>
      <c r="C1149" s="248"/>
      <c r="D1149" s="220" t="s">
        <v>1866</v>
      </c>
      <c r="E1149" s="248"/>
      <c r="F1149" s="248"/>
      <c r="G1149" s="187">
        <v>9675.3435593180093</v>
      </c>
      <c r="H1149" s="187" t="s">
        <v>363</v>
      </c>
      <c r="I1149" s="187" t="s">
        <v>363</v>
      </c>
      <c r="J1149" s="187" t="s">
        <v>363</v>
      </c>
      <c r="K1149" s="187" t="s">
        <v>363</v>
      </c>
    </row>
    <row r="1150" spans="1:11" ht="78.75" customHeight="1" x14ac:dyDescent="0.25">
      <c r="A1150" s="249" t="s">
        <v>2101</v>
      </c>
      <c r="B1150" s="247"/>
      <c r="C1150" s="246" t="s">
        <v>323</v>
      </c>
      <c r="D1150" s="220" t="s">
        <v>1552</v>
      </c>
      <c r="E1150" s="220" t="s">
        <v>1553</v>
      </c>
      <c r="F1150" s="220" t="s">
        <v>20</v>
      </c>
      <c r="G1150" s="193">
        <f>56+60</f>
        <v>116</v>
      </c>
      <c r="H1150" s="193">
        <v>117</v>
      </c>
      <c r="I1150" s="193">
        <v>115</v>
      </c>
      <c r="J1150" s="193">
        <v>115</v>
      </c>
      <c r="K1150" s="193">
        <v>115</v>
      </c>
    </row>
    <row r="1151" spans="1:11" ht="63" customHeight="1" x14ac:dyDescent="0.25">
      <c r="A1151" s="250"/>
      <c r="B1151" s="247"/>
      <c r="C1151" s="247"/>
      <c r="D1151" s="220" t="s">
        <v>1120</v>
      </c>
      <c r="E1151" s="246" t="s">
        <v>24</v>
      </c>
      <c r="F1151" s="246" t="s">
        <v>21</v>
      </c>
      <c r="G1151" s="187">
        <v>2994.2388941448921</v>
      </c>
      <c r="H1151" s="187">
        <v>6255.8205466955778</v>
      </c>
      <c r="I1151" s="187">
        <v>6148.8834433332604</v>
      </c>
      <c r="J1151" s="187">
        <v>6148.8834433332604</v>
      </c>
      <c r="K1151" s="187">
        <v>6148.8834433332604</v>
      </c>
    </row>
    <row r="1152" spans="1:11" s="3" customFormat="1" x14ac:dyDescent="0.25">
      <c r="A1152" s="251"/>
      <c r="B1152" s="247"/>
      <c r="C1152" s="248"/>
      <c r="D1152" s="220" t="s">
        <v>1866</v>
      </c>
      <c r="E1152" s="248"/>
      <c r="F1152" s="248"/>
      <c r="G1152" s="187">
        <v>5495.4830407652198</v>
      </c>
      <c r="H1152" s="187" t="s">
        <v>363</v>
      </c>
      <c r="I1152" s="187" t="s">
        <v>363</v>
      </c>
      <c r="J1152" s="187" t="s">
        <v>363</v>
      </c>
      <c r="K1152" s="187" t="s">
        <v>363</v>
      </c>
    </row>
    <row r="1153" spans="1:11" ht="78.75" x14ac:dyDescent="0.25">
      <c r="A1153" s="249" t="s">
        <v>2102</v>
      </c>
      <c r="B1153" s="247"/>
      <c r="C1153" s="260" t="s">
        <v>323</v>
      </c>
      <c r="D1153" s="220" t="s">
        <v>1554</v>
      </c>
      <c r="E1153" s="220" t="s">
        <v>1555</v>
      </c>
      <c r="F1153" s="220" t="s">
        <v>20</v>
      </c>
      <c r="G1153" s="193">
        <v>148</v>
      </c>
      <c r="H1153" s="193">
        <v>124</v>
      </c>
      <c r="I1153" s="193">
        <v>125</v>
      </c>
      <c r="J1153" s="193">
        <v>125</v>
      </c>
      <c r="K1153" s="193">
        <v>125</v>
      </c>
    </row>
    <row r="1154" spans="1:11" ht="63" x14ac:dyDescent="0.25">
      <c r="A1154" s="251"/>
      <c r="B1154" s="247"/>
      <c r="C1154" s="260"/>
      <c r="D1154" s="220" t="s">
        <v>1120</v>
      </c>
      <c r="E1154" s="220" t="s">
        <v>24</v>
      </c>
      <c r="F1154" s="220" t="s">
        <v>21</v>
      </c>
      <c r="G1154" s="187">
        <v>12786.616200436058</v>
      </c>
      <c r="H1154" s="187">
        <v>395.26521752000554</v>
      </c>
      <c r="I1154" s="187">
        <v>398.45284024194109</v>
      </c>
      <c r="J1154" s="187">
        <v>398.45284024194109</v>
      </c>
      <c r="K1154" s="187">
        <v>398.45284024194109</v>
      </c>
    </row>
    <row r="1155" spans="1:11" ht="78.75" x14ac:dyDescent="0.25">
      <c r="A1155" s="249" t="s">
        <v>2103</v>
      </c>
      <c r="B1155" s="247"/>
      <c r="C1155" s="260" t="s">
        <v>323</v>
      </c>
      <c r="D1155" s="220" t="s">
        <v>1556</v>
      </c>
      <c r="E1155" s="220" t="s">
        <v>1557</v>
      </c>
      <c r="F1155" s="220" t="s">
        <v>20</v>
      </c>
      <c r="G1155" s="193">
        <v>101</v>
      </c>
      <c r="H1155" s="193">
        <v>71</v>
      </c>
      <c r="I1155" s="193">
        <v>70</v>
      </c>
      <c r="J1155" s="193">
        <v>70</v>
      </c>
      <c r="K1155" s="193">
        <v>70</v>
      </c>
    </row>
    <row r="1156" spans="1:11" ht="63" x14ac:dyDescent="0.25">
      <c r="A1156" s="251"/>
      <c r="B1156" s="247"/>
      <c r="C1156" s="260"/>
      <c r="D1156" s="220" t="s">
        <v>1120</v>
      </c>
      <c r="E1156" s="220" t="s">
        <v>24</v>
      </c>
      <c r="F1156" s="220" t="s">
        <v>21</v>
      </c>
      <c r="G1156" s="187">
        <v>8726.0015948095097</v>
      </c>
      <c r="H1156" s="187">
        <v>6134.1199329849032</v>
      </c>
      <c r="I1156" s="187">
        <v>6047.7238775907499</v>
      </c>
      <c r="J1156" s="187">
        <v>6047.7238775907499</v>
      </c>
      <c r="K1156" s="187">
        <v>6047.7238775907499</v>
      </c>
    </row>
    <row r="1157" spans="1:11" ht="78.75" x14ac:dyDescent="0.25">
      <c r="A1157" s="249" t="s">
        <v>2104</v>
      </c>
      <c r="B1157" s="247"/>
      <c r="C1157" s="260" t="s">
        <v>323</v>
      </c>
      <c r="D1157" s="220" t="s">
        <v>1558</v>
      </c>
      <c r="E1157" s="220" t="s">
        <v>1559</v>
      </c>
      <c r="F1157" s="220" t="s">
        <v>20</v>
      </c>
      <c r="G1157" s="193">
        <v>37</v>
      </c>
      <c r="H1157" s="369" t="s">
        <v>363</v>
      </c>
      <c r="I1157" s="369" t="s">
        <v>363</v>
      </c>
      <c r="J1157" s="369" t="s">
        <v>363</v>
      </c>
      <c r="K1157" s="369" t="s">
        <v>363</v>
      </c>
    </row>
    <row r="1158" spans="1:11" ht="63" x14ac:dyDescent="0.25">
      <c r="A1158" s="251"/>
      <c r="B1158" s="247"/>
      <c r="C1158" s="260"/>
      <c r="D1158" s="220" t="s">
        <v>1120</v>
      </c>
      <c r="E1158" s="220" t="s">
        <v>24</v>
      </c>
      <c r="F1158" s="220" t="s">
        <v>21</v>
      </c>
      <c r="G1158" s="187">
        <v>3196.6540475824145</v>
      </c>
      <c r="H1158" s="369" t="s">
        <v>363</v>
      </c>
      <c r="I1158" s="369" t="s">
        <v>363</v>
      </c>
      <c r="J1158" s="369" t="s">
        <v>363</v>
      </c>
      <c r="K1158" s="369" t="s">
        <v>363</v>
      </c>
    </row>
    <row r="1159" spans="1:11" ht="78.75" x14ac:dyDescent="0.25">
      <c r="A1159" s="249" t="s">
        <v>2105</v>
      </c>
      <c r="B1159" s="247"/>
      <c r="C1159" s="260" t="s">
        <v>323</v>
      </c>
      <c r="D1159" s="220" t="s">
        <v>1560</v>
      </c>
      <c r="E1159" s="220" t="s">
        <v>1561</v>
      </c>
      <c r="F1159" s="220" t="s">
        <v>20</v>
      </c>
      <c r="G1159" s="193">
        <v>81</v>
      </c>
      <c r="H1159" s="193">
        <v>65</v>
      </c>
      <c r="I1159" s="193">
        <v>65</v>
      </c>
      <c r="J1159" s="193">
        <v>65</v>
      </c>
      <c r="K1159" s="193">
        <v>65</v>
      </c>
    </row>
    <row r="1160" spans="1:11" ht="63" x14ac:dyDescent="0.25">
      <c r="A1160" s="251"/>
      <c r="B1160" s="247"/>
      <c r="C1160" s="260"/>
      <c r="D1160" s="220" t="s">
        <v>1120</v>
      </c>
      <c r="E1160" s="220" t="s">
        <v>24</v>
      </c>
      <c r="F1160" s="220" t="s">
        <v>21</v>
      </c>
      <c r="G1160" s="187">
        <v>7304.2619828611596</v>
      </c>
      <c r="H1160" s="187">
        <v>5861.4448010614242</v>
      </c>
      <c r="I1160" s="187">
        <v>5861.4448010614242</v>
      </c>
      <c r="J1160" s="187">
        <v>5861.4448010614242</v>
      </c>
      <c r="K1160" s="187">
        <v>5861.4448010614242</v>
      </c>
    </row>
    <row r="1161" spans="1:11" ht="78.75" x14ac:dyDescent="0.25">
      <c r="A1161" s="249" t="s">
        <v>2106</v>
      </c>
      <c r="B1161" s="247"/>
      <c r="C1161" s="260" t="s">
        <v>323</v>
      </c>
      <c r="D1161" s="220" t="s">
        <v>1562</v>
      </c>
      <c r="E1161" s="220" t="s">
        <v>1563</v>
      </c>
      <c r="F1161" s="220" t="s">
        <v>20</v>
      </c>
      <c r="G1161" s="193">
        <v>86</v>
      </c>
      <c r="H1161" s="193">
        <v>76</v>
      </c>
      <c r="I1161" s="193">
        <v>75</v>
      </c>
      <c r="J1161" s="193">
        <v>75</v>
      </c>
      <c r="K1161" s="193">
        <v>75</v>
      </c>
    </row>
    <row r="1162" spans="1:11" ht="63" x14ac:dyDescent="0.25">
      <c r="A1162" s="251"/>
      <c r="B1162" s="247"/>
      <c r="C1162" s="260"/>
      <c r="D1162" s="220" t="s">
        <v>1120</v>
      </c>
      <c r="E1162" s="220" t="s">
        <v>24</v>
      </c>
      <c r="F1162" s="220" t="s">
        <v>21</v>
      </c>
      <c r="G1162" s="187">
        <v>7430.0607729029107</v>
      </c>
      <c r="H1162" s="187">
        <v>6566.1002179142006</v>
      </c>
      <c r="I1162" s="187">
        <v>268.52595979773014</v>
      </c>
      <c r="J1162" s="187">
        <v>205.59554735174243</v>
      </c>
      <c r="K1162" s="187">
        <v>254.58967743170061</v>
      </c>
    </row>
    <row r="1163" spans="1:11" ht="78.75" customHeight="1" x14ac:dyDescent="0.25">
      <c r="A1163" s="249" t="s">
        <v>2107</v>
      </c>
      <c r="B1163" s="247"/>
      <c r="C1163" s="260" t="s">
        <v>323</v>
      </c>
      <c r="D1163" s="220" t="s">
        <v>1564</v>
      </c>
      <c r="E1163" s="220" t="s">
        <v>1565</v>
      </c>
      <c r="F1163" s="220" t="s">
        <v>20</v>
      </c>
      <c r="G1163" s="193">
        <v>84</v>
      </c>
      <c r="H1163" s="193">
        <v>95</v>
      </c>
      <c r="I1163" s="193">
        <v>95</v>
      </c>
      <c r="J1163" s="193">
        <v>95</v>
      </c>
      <c r="K1163" s="193">
        <v>95</v>
      </c>
    </row>
    <row r="1164" spans="1:11" ht="63" x14ac:dyDescent="0.25">
      <c r="A1164" s="251"/>
      <c r="B1164" s="247"/>
      <c r="C1164" s="260"/>
      <c r="D1164" s="220" t="s">
        <v>1566</v>
      </c>
      <c r="E1164" s="220" t="s">
        <v>24</v>
      </c>
      <c r="F1164" s="220" t="s">
        <v>21</v>
      </c>
      <c r="G1164" s="187">
        <v>7257.268653208962</v>
      </c>
      <c r="H1164" s="187">
        <v>7257.268653208962</v>
      </c>
      <c r="I1164" s="187">
        <v>7257.268653208962</v>
      </c>
      <c r="J1164" s="187">
        <v>7257.268653208962</v>
      </c>
      <c r="K1164" s="187">
        <v>7257.268653208962</v>
      </c>
    </row>
    <row r="1165" spans="1:11" ht="94.5" x14ac:dyDescent="0.25">
      <c r="A1165" s="249" t="s">
        <v>2108</v>
      </c>
      <c r="B1165" s="247"/>
      <c r="C1165" s="260" t="s">
        <v>323</v>
      </c>
      <c r="D1165" s="220" t="s">
        <v>1567</v>
      </c>
      <c r="E1165" s="220" t="s">
        <v>1568</v>
      </c>
      <c r="F1165" s="220" t="s">
        <v>20</v>
      </c>
      <c r="G1165" s="193">
        <v>20</v>
      </c>
      <c r="H1165" s="193">
        <v>45</v>
      </c>
      <c r="I1165" s="193">
        <v>45</v>
      </c>
      <c r="J1165" s="193">
        <v>45</v>
      </c>
      <c r="K1165" s="193">
        <v>45</v>
      </c>
    </row>
    <row r="1166" spans="1:11" ht="63" x14ac:dyDescent="0.25">
      <c r="A1166" s="251"/>
      <c r="B1166" s="247"/>
      <c r="C1166" s="260"/>
      <c r="D1166" s="220" t="s">
        <v>1120</v>
      </c>
      <c r="E1166" s="220" t="s">
        <v>24</v>
      </c>
      <c r="F1166" s="220" t="s">
        <v>21</v>
      </c>
      <c r="G1166" s="187">
        <v>1727.921105981867</v>
      </c>
      <c r="H1166" s="187">
        <v>3887.8224884592005</v>
      </c>
      <c r="I1166" s="187">
        <v>3887.8224884592005</v>
      </c>
      <c r="J1166" s="187">
        <v>3887.8224884592005</v>
      </c>
      <c r="K1166" s="187">
        <v>3887.8224884592005</v>
      </c>
    </row>
    <row r="1167" spans="1:11" ht="78.75" x14ac:dyDescent="0.25">
      <c r="A1167" s="249" t="s">
        <v>2109</v>
      </c>
      <c r="B1167" s="247"/>
      <c r="C1167" s="260" t="s">
        <v>323</v>
      </c>
      <c r="D1167" s="220" t="s">
        <v>1569</v>
      </c>
      <c r="E1167" s="220" t="s">
        <v>1570</v>
      </c>
      <c r="F1167" s="220" t="s">
        <v>20</v>
      </c>
      <c r="G1167" s="193">
        <v>58</v>
      </c>
      <c r="H1167" s="193">
        <v>99</v>
      </c>
      <c r="I1167" s="193">
        <v>100</v>
      </c>
      <c r="J1167" s="193">
        <v>100</v>
      </c>
      <c r="K1167" s="193">
        <v>100</v>
      </c>
    </row>
    <row r="1168" spans="1:11" ht="63" x14ac:dyDescent="0.25">
      <c r="A1168" s="251"/>
      <c r="B1168" s="247"/>
      <c r="C1168" s="260"/>
      <c r="D1168" s="220" t="s">
        <v>1120</v>
      </c>
      <c r="E1168" s="220" t="s">
        <v>24</v>
      </c>
      <c r="F1168" s="220" t="s">
        <v>21</v>
      </c>
      <c r="G1168" s="187">
        <v>5010.9712083580544</v>
      </c>
      <c r="H1168" s="187">
        <v>8553.2094763352998</v>
      </c>
      <c r="I1168" s="187">
        <v>8639.6055316518177</v>
      </c>
      <c r="J1168" s="187">
        <v>8639.6055316518177</v>
      </c>
      <c r="K1168" s="187">
        <v>8639.6055316518177</v>
      </c>
    </row>
    <row r="1169" spans="1:11" ht="78.75" x14ac:dyDescent="0.25">
      <c r="A1169" s="249" t="s">
        <v>2110</v>
      </c>
      <c r="B1169" s="247"/>
      <c r="C1169" s="260" t="s">
        <v>323</v>
      </c>
      <c r="D1169" s="220" t="s">
        <v>1571</v>
      </c>
      <c r="E1169" s="220" t="s">
        <v>1572</v>
      </c>
      <c r="F1169" s="220" t="s">
        <v>20</v>
      </c>
      <c r="G1169" s="193">
        <v>85</v>
      </c>
      <c r="H1169" s="193">
        <v>88</v>
      </c>
      <c r="I1169" s="193">
        <v>90</v>
      </c>
      <c r="J1169" s="193">
        <v>90</v>
      </c>
      <c r="K1169" s="193">
        <v>90</v>
      </c>
    </row>
    <row r="1170" spans="1:11" ht="63" x14ac:dyDescent="0.25">
      <c r="A1170" s="251"/>
      <c r="B1170" s="247"/>
      <c r="C1170" s="260"/>
      <c r="D1170" s="220" t="s">
        <v>1120</v>
      </c>
      <c r="E1170" s="220" t="s">
        <v>24</v>
      </c>
      <c r="F1170" s="220" t="s">
        <v>21</v>
      </c>
      <c r="G1170" s="187">
        <v>8251.9601271225329</v>
      </c>
      <c r="H1170" s="187">
        <v>8543.2057786680343</v>
      </c>
      <c r="I1170" s="187">
        <v>8737.3695463650347</v>
      </c>
      <c r="J1170" s="187">
        <v>8737.3695463650347</v>
      </c>
      <c r="K1170" s="187">
        <v>8737.3695463650347</v>
      </c>
    </row>
    <row r="1171" spans="1:11" ht="78.75" x14ac:dyDescent="0.25">
      <c r="A1171" s="249" t="s">
        <v>2111</v>
      </c>
      <c r="B1171" s="247"/>
      <c r="C1171" s="260" t="s">
        <v>323</v>
      </c>
      <c r="D1171" s="220" t="s">
        <v>1573</v>
      </c>
      <c r="E1171" s="220" t="s">
        <v>1574</v>
      </c>
      <c r="F1171" s="220" t="s">
        <v>20</v>
      </c>
      <c r="G1171" s="193">
        <v>78</v>
      </c>
      <c r="H1171" s="193">
        <v>94</v>
      </c>
      <c r="I1171" s="193">
        <v>95</v>
      </c>
      <c r="J1171" s="193">
        <v>95</v>
      </c>
      <c r="K1171" s="193">
        <v>95</v>
      </c>
    </row>
    <row r="1172" spans="1:11" ht="63" x14ac:dyDescent="0.25">
      <c r="A1172" s="251"/>
      <c r="B1172" s="247"/>
      <c r="C1172" s="260"/>
      <c r="D1172" s="220" t="s">
        <v>1120</v>
      </c>
      <c r="E1172" s="220" t="s">
        <v>24</v>
      </c>
      <c r="F1172" s="220" t="s">
        <v>21</v>
      </c>
      <c r="G1172" s="187">
        <v>8724.5498810472345</v>
      </c>
      <c r="H1172" s="187">
        <v>10514.20113869795</v>
      </c>
      <c r="I1172" s="187">
        <v>10626.05434230112</v>
      </c>
      <c r="J1172" s="187">
        <v>10626.05434230112</v>
      </c>
      <c r="K1172" s="187">
        <v>10626.05434230112</v>
      </c>
    </row>
    <row r="1173" spans="1:11" ht="78.75" x14ac:dyDescent="0.25">
      <c r="A1173" s="249" t="s">
        <v>2112</v>
      </c>
      <c r="B1173" s="247"/>
      <c r="C1173" s="260" t="s">
        <v>323</v>
      </c>
      <c r="D1173" s="220" t="s">
        <v>1575</v>
      </c>
      <c r="E1173" s="220" t="s">
        <v>1576</v>
      </c>
      <c r="F1173" s="220" t="s">
        <v>20</v>
      </c>
      <c r="G1173" s="193">
        <v>59</v>
      </c>
      <c r="H1173" s="193">
        <v>64</v>
      </c>
      <c r="I1173" s="193">
        <v>65</v>
      </c>
      <c r="J1173" s="193">
        <v>65</v>
      </c>
      <c r="K1173" s="193">
        <v>65</v>
      </c>
    </row>
    <row r="1174" spans="1:11" ht="63" x14ac:dyDescent="0.25">
      <c r="A1174" s="251"/>
      <c r="B1174" s="247"/>
      <c r="C1174" s="260"/>
      <c r="D1174" s="220" t="s">
        <v>1120</v>
      </c>
      <c r="E1174" s="220" t="s">
        <v>24</v>
      </c>
      <c r="F1174" s="220" t="s">
        <v>21</v>
      </c>
      <c r="G1174" s="187">
        <v>6008.4862389088839</v>
      </c>
      <c r="H1174" s="187">
        <v>6517.6799879689588</v>
      </c>
      <c r="I1174" s="187">
        <v>6619.5187377809734</v>
      </c>
      <c r="J1174" s="187">
        <v>6619.5187377809734</v>
      </c>
      <c r="K1174" s="187">
        <v>6619.5187377809734</v>
      </c>
    </row>
    <row r="1175" spans="1:11" ht="78.75" x14ac:dyDescent="0.25">
      <c r="A1175" s="249" t="s">
        <v>2113</v>
      </c>
      <c r="B1175" s="247"/>
      <c r="C1175" s="260" t="s">
        <v>323</v>
      </c>
      <c r="D1175" s="220" t="s">
        <v>1577</v>
      </c>
      <c r="E1175" s="220" t="s">
        <v>1578</v>
      </c>
      <c r="F1175" s="220" t="s">
        <v>20</v>
      </c>
      <c r="G1175" s="193">
        <v>58</v>
      </c>
      <c r="H1175" s="193">
        <v>66</v>
      </c>
      <c r="I1175" s="193">
        <v>65</v>
      </c>
      <c r="J1175" s="193">
        <v>65</v>
      </c>
      <c r="K1175" s="193">
        <v>65</v>
      </c>
    </row>
    <row r="1176" spans="1:11" ht="63" x14ac:dyDescent="0.25">
      <c r="A1176" s="251"/>
      <c r="B1176" s="247"/>
      <c r="C1176" s="260"/>
      <c r="D1176" s="220" t="s">
        <v>1120</v>
      </c>
      <c r="E1176" s="220" t="s">
        <v>24</v>
      </c>
      <c r="F1176" s="220" t="s">
        <v>21</v>
      </c>
      <c r="G1176" s="187">
        <v>6487.4858462997827</v>
      </c>
      <c r="H1176" s="187">
        <v>7382.3114802721666</v>
      </c>
      <c r="I1176" s="187">
        <v>7270.458276025618</v>
      </c>
      <c r="J1176" s="187">
        <v>7270.458276025618</v>
      </c>
      <c r="K1176" s="187">
        <v>7270.458276025618</v>
      </c>
    </row>
    <row r="1177" spans="1:11" ht="78.75" x14ac:dyDescent="0.25">
      <c r="A1177" s="249" t="s">
        <v>2114</v>
      </c>
      <c r="B1177" s="247"/>
      <c r="C1177" s="260" t="s">
        <v>323</v>
      </c>
      <c r="D1177" s="220" t="s">
        <v>1579</v>
      </c>
      <c r="E1177" s="220" t="s">
        <v>1580</v>
      </c>
      <c r="F1177" s="220" t="s">
        <v>20</v>
      </c>
      <c r="G1177" s="193">
        <v>15</v>
      </c>
      <c r="H1177" s="193">
        <v>8</v>
      </c>
      <c r="I1177" s="193" t="s">
        <v>363</v>
      </c>
      <c r="J1177" s="193" t="s">
        <v>363</v>
      </c>
      <c r="K1177" s="193" t="s">
        <v>363</v>
      </c>
    </row>
    <row r="1178" spans="1:11" ht="63" x14ac:dyDescent="0.25">
      <c r="A1178" s="251"/>
      <c r="B1178" s="247"/>
      <c r="C1178" s="260"/>
      <c r="D1178" s="220" t="s">
        <v>1120</v>
      </c>
      <c r="E1178" s="220" t="s">
        <v>24</v>
      </c>
      <c r="F1178" s="220" t="s">
        <v>21</v>
      </c>
      <c r="G1178" s="187">
        <v>1677.7980664861925</v>
      </c>
      <c r="H1178" s="187">
        <v>894.8256354593027</v>
      </c>
      <c r="I1178" s="187" t="s">
        <v>363</v>
      </c>
      <c r="J1178" s="187" t="s">
        <v>363</v>
      </c>
      <c r="K1178" s="187" t="s">
        <v>363</v>
      </c>
    </row>
    <row r="1179" spans="1:11" ht="78.75" x14ac:dyDescent="0.25">
      <c r="A1179" s="249" t="s">
        <v>2115</v>
      </c>
      <c r="B1179" s="247"/>
      <c r="C1179" s="260" t="s">
        <v>323</v>
      </c>
      <c r="D1179" s="220" t="s">
        <v>1581</v>
      </c>
      <c r="E1179" s="220" t="s">
        <v>1582</v>
      </c>
      <c r="F1179" s="220" t="s">
        <v>20</v>
      </c>
      <c r="G1179" s="193">
        <v>42</v>
      </c>
      <c r="H1179" s="193">
        <v>21</v>
      </c>
      <c r="I1179" s="193">
        <v>20</v>
      </c>
      <c r="J1179" s="193">
        <v>20</v>
      </c>
      <c r="K1179" s="193">
        <v>20</v>
      </c>
    </row>
    <row r="1180" spans="1:11" ht="63" x14ac:dyDescent="0.25">
      <c r="A1180" s="251"/>
      <c r="B1180" s="247"/>
      <c r="C1180" s="260"/>
      <c r="D1180" s="220" t="s">
        <v>1120</v>
      </c>
      <c r="E1180" s="220" t="s">
        <v>24</v>
      </c>
      <c r="F1180" s="220" t="s">
        <v>21</v>
      </c>
      <c r="G1180" s="187">
        <v>4697.8345800974985</v>
      </c>
      <c r="H1180" s="187">
        <v>2348.9172900487492</v>
      </c>
      <c r="I1180" s="187">
        <v>2237.0640857607136</v>
      </c>
      <c r="J1180" s="187">
        <v>2237.0640857607136</v>
      </c>
      <c r="K1180" s="187">
        <v>2237.0640857607136</v>
      </c>
    </row>
    <row r="1181" spans="1:11" ht="78.75" x14ac:dyDescent="0.25">
      <c r="A1181" s="249" t="s">
        <v>2116</v>
      </c>
      <c r="B1181" s="247"/>
      <c r="C1181" s="260" t="s">
        <v>323</v>
      </c>
      <c r="D1181" s="220" t="s">
        <v>1583</v>
      </c>
      <c r="E1181" s="220" t="s">
        <v>1584</v>
      </c>
      <c r="F1181" s="220" t="s">
        <v>20</v>
      </c>
      <c r="G1181" s="193">
        <v>4</v>
      </c>
      <c r="H1181" s="193" t="s">
        <v>363</v>
      </c>
      <c r="I1181" s="193" t="s">
        <v>363</v>
      </c>
      <c r="J1181" s="193" t="s">
        <v>363</v>
      </c>
      <c r="K1181" s="193" t="s">
        <v>363</v>
      </c>
    </row>
    <row r="1182" spans="1:11" ht="63" x14ac:dyDescent="0.25">
      <c r="A1182" s="251"/>
      <c r="B1182" s="247"/>
      <c r="C1182" s="260"/>
      <c r="D1182" s="220" t="s">
        <v>1120</v>
      </c>
      <c r="E1182" s="220" t="s">
        <v>24</v>
      </c>
      <c r="F1182" s="220" t="s">
        <v>21</v>
      </c>
      <c r="G1182" s="187">
        <v>447.41281907717143</v>
      </c>
      <c r="H1182" s="193" t="s">
        <v>363</v>
      </c>
      <c r="I1182" s="193" t="s">
        <v>363</v>
      </c>
      <c r="J1182" s="193" t="s">
        <v>363</v>
      </c>
      <c r="K1182" s="193" t="s">
        <v>363</v>
      </c>
    </row>
    <row r="1183" spans="1:11" ht="78.75" x14ac:dyDescent="0.25">
      <c r="A1183" s="249" t="s">
        <v>2117</v>
      </c>
      <c r="B1183" s="247"/>
      <c r="C1183" s="260" t="s">
        <v>323</v>
      </c>
      <c r="D1183" s="220" t="s">
        <v>1585</v>
      </c>
      <c r="E1183" s="220" t="s">
        <v>1586</v>
      </c>
      <c r="F1183" s="220" t="s">
        <v>20</v>
      </c>
      <c r="G1183" s="193">
        <v>39</v>
      </c>
      <c r="H1183" s="193">
        <v>67</v>
      </c>
      <c r="I1183" s="193">
        <v>65</v>
      </c>
      <c r="J1183" s="193">
        <v>65</v>
      </c>
      <c r="K1183" s="193">
        <v>65</v>
      </c>
    </row>
    <row r="1184" spans="1:11" ht="63" x14ac:dyDescent="0.25">
      <c r="A1184" s="251"/>
      <c r="B1184" s="247"/>
      <c r="C1184" s="260"/>
      <c r="D1184" s="220" t="s">
        <v>1120</v>
      </c>
      <c r="E1184" s="220" t="s">
        <v>24</v>
      </c>
      <c r="F1184" s="220" t="s">
        <v>21</v>
      </c>
      <c r="G1184" s="187">
        <v>3843.9745007262659</v>
      </c>
      <c r="H1184" s="187">
        <v>6603.7510653502522</v>
      </c>
      <c r="I1184" s="187">
        <v>6406.6241678771103</v>
      </c>
      <c r="J1184" s="187">
        <v>6406.6241678771103</v>
      </c>
      <c r="K1184" s="187">
        <v>6406.6241678771103</v>
      </c>
    </row>
    <row r="1185" spans="1:11" ht="78.75" x14ac:dyDescent="0.25">
      <c r="A1185" s="249" t="s">
        <v>2118</v>
      </c>
      <c r="B1185" s="247"/>
      <c r="C1185" s="260" t="s">
        <v>323</v>
      </c>
      <c r="D1185" s="220" t="s">
        <v>1587</v>
      </c>
      <c r="E1185" s="220" t="s">
        <v>1588</v>
      </c>
      <c r="F1185" s="220" t="s">
        <v>20</v>
      </c>
      <c r="G1185" s="193">
        <v>6</v>
      </c>
      <c r="H1185" s="193" t="s">
        <v>363</v>
      </c>
      <c r="I1185" s="193" t="s">
        <v>363</v>
      </c>
      <c r="J1185" s="193" t="s">
        <v>363</v>
      </c>
      <c r="K1185" s="193" t="s">
        <v>363</v>
      </c>
    </row>
    <row r="1186" spans="1:11" ht="63" x14ac:dyDescent="0.25">
      <c r="A1186" s="251"/>
      <c r="B1186" s="247"/>
      <c r="C1186" s="260"/>
      <c r="D1186" s="220" t="s">
        <v>1120</v>
      </c>
      <c r="E1186" s="220" t="s">
        <v>24</v>
      </c>
      <c r="F1186" s="220" t="s">
        <v>21</v>
      </c>
      <c r="G1186" s="187">
        <v>582.49129643266747</v>
      </c>
      <c r="H1186" s="193" t="s">
        <v>363</v>
      </c>
      <c r="I1186" s="193" t="s">
        <v>363</v>
      </c>
      <c r="J1186" s="193" t="s">
        <v>363</v>
      </c>
      <c r="K1186" s="193" t="s">
        <v>363</v>
      </c>
    </row>
    <row r="1187" spans="1:11" ht="78.75" x14ac:dyDescent="0.25">
      <c r="A1187" s="249" t="s">
        <v>2119</v>
      </c>
      <c r="B1187" s="247"/>
      <c r="C1187" s="260" t="s">
        <v>323</v>
      </c>
      <c r="D1187" s="220" t="s">
        <v>1589</v>
      </c>
      <c r="E1187" s="220" t="s">
        <v>1590</v>
      </c>
      <c r="F1187" s="220" t="s">
        <v>20</v>
      </c>
      <c r="G1187" s="193">
        <v>33</v>
      </c>
      <c r="H1187" s="193">
        <v>7</v>
      </c>
      <c r="I1187" s="193" t="s">
        <v>363</v>
      </c>
      <c r="J1187" s="193" t="s">
        <v>363</v>
      </c>
      <c r="K1187" s="193" t="s">
        <v>363</v>
      </c>
    </row>
    <row r="1188" spans="1:11" ht="63" x14ac:dyDescent="0.25">
      <c r="A1188" s="251"/>
      <c r="B1188" s="247"/>
      <c r="C1188" s="260"/>
      <c r="D1188" s="220" t="s">
        <v>1120</v>
      </c>
      <c r="E1188" s="220" t="s">
        <v>24</v>
      </c>
      <c r="F1188" s="220" t="s">
        <v>21</v>
      </c>
      <c r="G1188" s="187">
        <v>3203.7021606988742</v>
      </c>
      <c r="H1188" s="187">
        <v>679.57318560279145</v>
      </c>
      <c r="I1188" s="193" t="s">
        <v>363</v>
      </c>
      <c r="J1188" s="193" t="s">
        <v>363</v>
      </c>
      <c r="K1188" s="193" t="s">
        <v>363</v>
      </c>
    </row>
    <row r="1189" spans="1:11" ht="78.75" x14ac:dyDescent="0.25">
      <c r="A1189" s="249" t="s">
        <v>2120</v>
      </c>
      <c r="B1189" s="247"/>
      <c r="C1189" s="260" t="s">
        <v>323</v>
      </c>
      <c r="D1189" s="220" t="s">
        <v>1591</v>
      </c>
      <c r="E1189" s="220" t="s">
        <v>1592</v>
      </c>
      <c r="F1189" s="220" t="s">
        <v>20</v>
      </c>
      <c r="G1189" s="193">
        <v>71</v>
      </c>
      <c r="H1189" s="193">
        <v>50</v>
      </c>
      <c r="I1189" s="193">
        <v>50</v>
      </c>
      <c r="J1189" s="193">
        <v>50</v>
      </c>
      <c r="K1189" s="193">
        <v>50</v>
      </c>
    </row>
    <row r="1190" spans="1:11" ht="63" x14ac:dyDescent="0.25">
      <c r="A1190" s="251"/>
      <c r="B1190" s="247"/>
      <c r="C1190" s="260"/>
      <c r="D1190" s="220" t="s">
        <v>1131</v>
      </c>
      <c r="E1190" s="220" t="s">
        <v>24</v>
      </c>
      <c r="F1190" s="220" t="s">
        <v>21</v>
      </c>
      <c r="G1190" s="187">
        <v>6892.8137519356396</v>
      </c>
      <c r="H1190" s="187">
        <v>4854.0941915039721</v>
      </c>
      <c r="I1190" s="187">
        <v>4854.0941915039721</v>
      </c>
      <c r="J1190" s="187">
        <v>4854.0941915039721</v>
      </c>
      <c r="K1190" s="187">
        <v>4854.0941915039721</v>
      </c>
    </row>
    <row r="1191" spans="1:11" ht="78.75" x14ac:dyDescent="0.25">
      <c r="A1191" s="249" t="s">
        <v>2121</v>
      </c>
      <c r="B1191" s="247"/>
      <c r="C1191" s="260" t="s">
        <v>323</v>
      </c>
      <c r="D1191" s="220" t="s">
        <v>1593</v>
      </c>
      <c r="E1191" s="220" t="s">
        <v>1594</v>
      </c>
      <c r="F1191" s="220" t="s">
        <v>20</v>
      </c>
      <c r="G1191" s="193">
        <v>20</v>
      </c>
      <c r="H1191" s="193">
        <v>37</v>
      </c>
      <c r="I1191" s="193">
        <v>35</v>
      </c>
      <c r="J1191" s="193">
        <v>35</v>
      </c>
      <c r="K1191" s="193">
        <v>35</v>
      </c>
    </row>
    <row r="1192" spans="1:11" ht="63" x14ac:dyDescent="0.25">
      <c r="A1192" s="251"/>
      <c r="B1192" s="247"/>
      <c r="C1192" s="260"/>
      <c r="D1192" s="220" t="s">
        <v>1131</v>
      </c>
      <c r="E1192" s="220" t="s">
        <v>24</v>
      </c>
      <c r="F1192" s="220" t="s">
        <v>21</v>
      </c>
      <c r="G1192" s="187">
        <v>1941.63767161956</v>
      </c>
      <c r="H1192" s="187">
        <v>3592.0296924961863</v>
      </c>
      <c r="I1192" s="187">
        <v>3397.8659253342303</v>
      </c>
      <c r="J1192" s="187">
        <v>3397.8659253342303</v>
      </c>
      <c r="K1192" s="187">
        <v>3397.8659253342303</v>
      </c>
    </row>
    <row r="1193" spans="1:11" ht="78.75" x14ac:dyDescent="0.25">
      <c r="A1193" s="249" t="s">
        <v>2122</v>
      </c>
      <c r="B1193" s="247"/>
      <c r="C1193" s="260" t="s">
        <v>323</v>
      </c>
      <c r="D1193" s="220" t="s">
        <v>1595</v>
      </c>
      <c r="E1193" s="220" t="s">
        <v>1596</v>
      </c>
      <c r="F1193" s="220" t="s">
        <v>20</v>
      </c>
      <c r="G1193" s="193">
        <v>5</v>
      </c>
      <c r="H1193" s="231" t="s">
        <v>363</v>
      </c>
      <c r="I1193" s="231" t="s">
        <v>363</v>
      </c>
      <c r="J1193" s="231" t="s">
        <v>363</v>
      </c>
      <c r="K1193" s="231" t="s">
        <v>363</v>
      </c>
    </row>
    <row r="1194" spans="1:11" ht="63" x14ac:dyDescent="0.25">
      <c r="A1194" s="251"/>
      <c r="B1194" s="247"/>
      <c r="C1194" s="260"/>
      <c r="D1194" s="220" t="s">
        <v>1120</v>
      </c>
      <c r="E1194" s="220" t="s">
        <v>24</v>
      </c>
      <c r="F1194" s="220" t="s">
        <v>21</v>
      </c>
      <c r="G1194" s="187">
        <v>485.40942043149028</v>
      </c>
      <c r="H1194" s="231" t="s">
        <v>363</v>
      </c>
      <c r="I1194" s="231" t="s">
        <v>363</v>
      </c>
      <c r="J1194" s="231" t="s">
        <v>363</v>
      </c>
      <c r="K1194" s="231" t="s">
        <v>363</v>
      </c>
    </row>
    <row r="1195" spans="1:11" ht="78.75" x14ac:dyDescent="0.25">
      <c r="A1195" s="249" t="s">
        <v>2123</v>
      </c>
      <c r="B1195" s="247"/>
      <c r="C1195" s="260" t="s">
        <v>323</v>
      </c>
      <c r="D1195" s="220" t="s">
        <v>1597</v>
      </c>
      <c r="E1195" s="220" t="s">
        <v>1598</v>
      </c>
      <c r="F1195" s="220" t="s">
        <v>20</v>
      </c>
      <c r="G1195" s="193">
        <v>3</v>
      </c>
      <c r="H1195" s="231" t="s">
        <v>363</v>
      </c>
      <c r="I1195" s="231" t="s">
        <v>363</v>
      </c>
      <c r="J1195" s="231" t="s">
        <v>363</v>
      </c>
      <c r="K1195" s="231" t="s">
        <v>363</v>
      </c>
    </row>
    <row r="1196" spans="1:11" ht="63" x14ac:dyDescent="0.25">
      <c r="A1196" s="251"/>
      <c r="B1196" s="247"/>
      <c r="C1196" s="260"/>
      <c r="D1196" s="220" t="s">
        <v>1120</v>
      </c>
      <c r="E1196" s="220" t="s">
        <v>24</v>
      </c>
      <c r="F1196" s="220" t="s">
        <v>21</v>
      </c>
      <c r="G1196" s="187">
        <v>291.24564821633373</v>
      </c>
      <c r="H1196" s="231" t="s">
        <v>363</v>
      </c>
      <c r="I1196" s="231" t="s">
        <v>363</v>
      </c>
      <c r="J1196" s="231" t="s">
        <v>363</v>
      </c>
      <c r="K1196" s="231" t="s">
        <v>363</v>
      </c>
    </row>
    <row r="1197" spans="1:11" ht="78.75" x14ac:dyDescent="0.25">
      <c r="A1197" s="249" t="s">
        <v>2124</v>
      </c>
      <c r="B1197" s="247"/>
      <c r="C1197" s="260" t="s">
        <v>323</v>
      </c>
      <c r="D1197" s="220" t="s">
        <v>1599</v>
      </c>
      <c r="E1197" s="220" t="s">
        <v>1600</v>
      </c>
      <c r="F1197" s="220" t="s">
        <v>20</v>
      </c>
      <c r="G1197" s="193">
        <v>60</v>
      </c>
      <c r="H1197" s="193">
        <v>79</v>
      </c>
      <c r="I1197" s="193">
        <v>80</v>
      </c>
      <c r="J1197" s="193">
        <v>80</v>
      </c>
      <c r="K1197" s="193">
        <v>80</v>
      </c>
    </row>
    <row r="1198" spans="1:11" ht="63" x14ac:dyDescent="0.25">
      <c r="A1198" s="251"/>
      <c r="B1198" s="247"/>
      <c r="C1198" s="260"/>
      <c r="D1198" s="220" t="s">
        <v>1120</v>
      </c>
      <c r="E1198" s="220" t="s">
        <v>24</v>
      </c>
      <c r="F1198" s="220" t="s">
        <v>21</v>
      </c>
      <c r="G1198" s="187">
        <v>5785.0228377829189</v>
      </c>
      <c r="H1198" s="187">
        <v>7616.9467364141765</v>
      </c>
      <c r="I1198" s="187">
        <v>7713.363783710558</v>
      </c>
      <c r="J1198" s="187">
        <v>7713.363783710558</v>
      </c>
      <c r="K1198" s="187">
        <v>7713.363783710558</v>
      </c>
    </row>
    <row r="1199" spans="1:11" ht="78.75" x14ac:dyDescent="0.25">
      <c r="A1199" s="249" t="s">
        <v>2125</v>
      </c>
      <c r="B1199" s="247"/>
      <c r="C1199" s="260" t="s">
        <v>1138</v>
      </c>
      <c r="D1199" s="220" t="s">
        <v>1601</v>
      </c>
      <c r="E1199" s="220" t="s">
        <v>1602</v>
      </c>
      <c r="F1199" s="220" t="s">
        <v>20</v>
      </c>
      <c r="G1199" s="193">
        <v>82</v>
      </c>
      <c r="H1199" s="193">
        <v>43</v>
      </c>
      <c r="I1199" s="193">
        <v>45</v>
      </c>
      <c r="J1199" s="193">
        <v>45</v>
      </c>
      <c r="K1199" s="193">
        <v>45</v>
      </c>
    </row>
    <row r="1200" spans="1:11" ht="63" x14ac:dyDescent="0.25">
      <c r="A1200" s="251"/>
      <c r="B1200" s="247"/>
      <c r="C1200" s="260"/>
      <c r="D1200" s="220" t="s">
        <v>1120</v>
      </c>
      <c r="E1200" s="220" t="s">
        <v>24</v>
      </c>
      <c r="F1200" s="220" t="s">
        <v>21</v>
      </c>
      <c r="G1200" s="187">
        <v>7960.7144687997961</v>
      </c>
      <c r="H1200" s="187">
        <v>4174.5210019316009</v>
      </c>
      <c r="I1200" s="187">
        <v>4368.6847694633034</v>
      </c>
      <c r="J1200" s="187">
        <v>4368.6847694633034</v>
      </c>
      <c r="K1200" s="187">
        <v>4368.6847694633034</v>
      </c>
    </row>
    <row r="1201" spans="1:11" ht="78.75" x14ac:dyDescent="0.25">
      <c r="A1201" s="249" t="s">
        <v>2126</v>
      </c>
      <c r="B1201" s="247"/>
      <c r="C1201" s="260" t="s">
        <v>1117</v>
      </c>
      <c r="D1201" s="220" t="s">
        <v>1603</v>
      </c>
      <c r="E1201" s="220" t="s">
        <v>1604</v>
      </c>
      <c r="F1201" s="220" t="s">
        <v>20</v>
      </c>
      <c r="G1201" s="193">
        <v>17</v>
      </c>
      <c r="H1201" s="193" t="s">
        <v>363</v>
      </c>
      <c r="I1201" s="193" t="s">
        <v>363</v>
      </c>
      <c r="J1201" s="193" t="s">
        <v>363</v>
      </c>
      <c r="K1201" s="193" t="s">
        <v>363</v>
      </c>
    </row>
    <row r="1202" spans="1:11" ht="63" x14ac:dyDescent="0.25">
      <c r="A1202" s="251"/>
      <c r="B1202" s="247"/>
      <c r="C1202" s="260"/>
      <c r="D1202" s="220" t="s">
        <v>1120</v>
      </c>
      <c r="E1202" s="220" t="s">
        <v>24</v>
      </c>
      <c r="F1202" s="220" t="s">
        <v>21</v>
      </c>
      <c r="G1202" s="187">
        <v>1650.3920234032262</v>
      </c>
      <c r="H1202" s="193" t="s">
        <v>363</v>
      </c>
      <c r="I1202" s="193" t="s">
        <v>363</v>
      </c>
      <c r="J1202" s="193" t="s">
        <v>363</v>
      </c>
      <c r="K1202" s="193" t="s">
        <v>363</v>
      </c>
    </row>
    <row r="1203" spans="1:11" ht="94.5" x14ac:dyDescent="0.25">
      <c r="A1203" s="249" t="s">
        <v>2127</v>
      </c>
      <c r="B1203" s="247"/>
      <c r="C1203" s="260" t="s">
        <v>1153</v>
      </c>
      <c r="D1203" s="220" t="s">
        <v>1605</v>
      </c>
      <c r="E1203" s="220" t="s">
        <v>1606</v>
      </c>
      <c r="F1203" s="220" t="s">
        <v>321</v>
      </c>
      <c r="G1203" s="193">
        <v>7560</v>
      </c>
      <c r="H1203" s="193">
        <v>5400</v>
      </c>
      <c r="I1203" s="193">
        <v>5400</v>
      </c>
      <c r="J1203" s="193">
        <v>5400</v>
      </c>
      <c r="K1203" s="193">
        <v>5400</v>
      </c>
    </row>
    <row r="1204" spans="1:11" ht="63" x14ac:dyDescent="0.25">
      <c r="A1204" s="251"/>
      <c r="B1204" s="247"/>
      <c r="C1204" s="260"/>
      <c r="D1204" s="220" t="s">
        <v>1120</v>
      </c>
      <c r="E1204" s="220" t="s">
        <v>24</v>
      </c>
      <c r="F1204" s="220" t="s">
        <v>21</v>
      </c>
      <c r="G1204" s="187">
        <v>740.80295463316793</v>
      </c>
      <c r="H1204" s="187">
        <v>529.14496759511997</v>
      </c>
      <c r="I1204" s="187">
        <v>529.14496759511997</v>
      </c>
      <c r="J1204" s="187">
        <v>529.14496759511997</v>
      </c>
      <c r="K1204" s="187">
        <v>529.14496759511997</v>
      </c>
    </row>
    <row r="1205" spans="1:11" ht="94.5" x14ac:dyDescent="0.25">
      <c r="A1205" s="249" t="s">
        <v>2128</v>
      </c>
      <c r="B1205" s="247"/>
      <c r="C1205" s="260" t="s">
        <v>1153</v>
      </c>
      <c r="D1205" s="220" t="s">
        <v>1605</v>
      </c>
      <c r="E1205" s="220" t="s">
        <v>1607</v>
      </c>
      <c r="F1205" s="220" t="s">
        <v>321</v>
      </c>
      <c r="G1205" s="193">
        <v>6120</v>
      </c>
      <c r="H1205" s="193" t="s">
        <v>363</v>
      </c>
      <c r="I1205" s="193" t="s">
        <v>363</v>
      </c>
      <c r="J1205" s="193" t="s">
        <v>363</v>
      </c>
      <c r="K1205" s="193" t="s">
        <v>363</v>
      </c>
    </row>
    <row r="1206" spans="1:11" ht="63" x14ac:dyDescent="0.25">
      <c r="A1206" s="251"/>
      <c r="B1206" s="247"/>
      <c r="C1206" s="260"/>
      <c r="D1206" s="220" t="s">
        <v>1131</v>
      </c>
      <c r="E1206" s="220" t="s">
        <v>24</v>
      </c>
      <c r="F1206" s="220" t="s">
        <v>21</v>
      </c>
      <c r="G1206" s="187">
        <v>599.69762609107829</v>
      </c>
      <c r="H1206" s="193" t="s">
        <v>363</v>
      </c>
      <c r="I1206" s="193" t="s">
        <v>363</v>
      </c>
      <c r="J1206" s="193" t="s">
        <v>363</v>
      </c>
      <c r="K1206" s="193" t="s">
        <v>363</v>
      </c>
    </row>
    <row r="1207" spans="1:11" ht="78.75" customHeight="1" x14ac:dyDescent="0.25">
      <c r="A1207" s="249" t="s">
        <v>2129</v>
      </c>
      <c r="B1207" s="247"/>
      <c r="C1207" s="246" t="s">
        <v>323</v>
      </c>
      <c r="D1207" s="220" t="s">
        <v>1608</v>
      </c>
      <c r="E1207" s="220" t="s">
        <v>1609</v>
      </c>
      <c r="F1207" s="220" t="s">
        <v>20</v>
      </c>
      <c r="G1207" s="193">
        <f>96+284</f>
        <v>380</v>
      </c>
      <c r="H1207" s="193">
        <v>399</v>
      </c>
      <c r="I1207" s="193">
        <v>400</v>
      </c>
      <c r="J1207" s="193">
        <v>400</v>
      </c>
      <c r="K1207" s="193">
        <v>400</v>
      </c>
    </row>
    <row r="1208" spans="1:11" ht="51" customHeight="1" x14ac:dyDescent="0.25">
      <c r="A1208" s="250"/>
      <c r="B1208" s="247"/>
      <c r="C1208" s="247"/>
      <c r="D1208" s="220" t="s">
        <v>1120</v>
      </c>
      <c r="E1208" s="246" t="s">
        <v>24</v>
      </c>
      <c r="F1208" s="246" t="s">
        <v>21</v>
      </c>
      <c r="G1208" s="187">
        <v>10812.698178626106</v>
      </c>
      <c r="H1208" s="187">
        <v>14940.2768049148</v>
      </c>
      <c r="I1208" s="187">
        <v>15025.5</v>
      </c>
      <c r="J1208" s="187">
        <v>15025.5</v>
      </c>
      <c r="K1208" s="187">
        <v>15025.5</v>
      </c>
    </row>
    <row r="1209" spans="1:11" s="3" customFormat="1" x14ac:dyDescent="0.25">
      <c r="A1209" s="251"/>
      <c r="B1209" s="247"/>
      <c r="C1209" s="248"/>
      <c r="D1209" s="220" t="s">
        <v>1866</v>
      </c>
      <c r="E1209" s="248"/>
      <c r="F1209" s="248"/>
      <c r="G1209" s="187">
        <v>27186.4927854737</v>
      </c>
      <c r="H1209" s="193" t="s">
        <v>363</v>
      </c>
      <c r="I1209" s="193" t="s">
        <v>363</v>
      </c>
      <c r="J1209" s="193" t="s">
        <v>363</v>
      </c>
      <c r="K1209" s="193" t="s">
        <v>363</v>
      </c>
    </row>
    <row r="1210" spans="1:11" ht="78.75" customHeight="1" x14ac:dyDescent="0.25">
      <c r="A1210" s="249" t="s">
        <v>2130</v>
      </c>
      <c r="B1210" s="247"/>
      <c r="C1210" s="246" t="s">
        <v>323</v>
      </c>
      <c r="D1210" s="220" t="s">
        <v>1610</v>
      </c>
      <c r="E1210" s="220" t="s">
        <v>1611</v>
      </c>
      <c r="F1210" s="220" t="s">
        <v>20</v>
      </c>
      <c r="G1210" s="193">
        <f>1+1</f>
        <v>2</v>
      </c>
      <c r="H1210" s="193">
        <v>88</v>
      </c>
      <c r="I1210" s="193">
        <v>88</v>
      </c>
      <c r="J1210" s="193">
        <v>88</v>
      </c>
      <c r="K1210" s="193">
        <v>88</v>
      </c>
    </row>
    <row r="1211" spans="1:11" ht="48.75" customHeight="1" x14ac:dyDescent="0.25">
      <c r="A1211" s="250"/>
      <c r="B1211" s="247"/>
      <c r="C1211" s="247"/>
      <c r="D1211" s="220" t="s">
        <v>1120</v>
      </c>
      <c r="E1211" s="246" t="s">
        <v>24</v>
      </c>
      <c r="F1211" s="246" t="s">
        <v>21</v>
      </c>
      <c r="G1211" s="187">
        <v>116.79384523983994</v>
      </c>
      <c r="H1211" s="187">
        <v>200</v>
      </c>
      <c r="I1211" s="187">
        <v>200</v>
      </c>
      <c r="J1211" s="187">
        <v>200</v>
      </c>
      <c r="K1211" s="187">
        <v>200</v>
      </c>
    </row>
    <row r="1212" spans="1:11" s="3" customFormat="1" x14ac:dyDescent="0.25">
      <c r="A1212" s="251"/>
      <c r="B1212" s="247"/>
      <c r="C1212" s="248"/>
      <c r="D1212" s="220" t="s">
        <v>1866</v>
      </c>
      <c r="E1212" s="248"/>
      <c r="F1212" s="248"/>
      <c r="G1212" s="187">
        <v>91.929803170026702</v>
      </c>
      <c r="H1212" s="193" t="s">
        <v>363</v>
      </c>
      <c r="I1212" s="193" t="s">
        <v>363</v>
      </c>
      <c r="J1212" s="193" t="s">
        <v>363</v>
      </c>
      <c r="K1212" s="193" t="s">
        <v>363</v>
      </c>
    </row>
    <row r="1213" spans="1:11" ht="78.75" x14ac:dyDescent="0.25">
      <c r="A1213" s="249" t="s">
        <v>2131</v>
      </c>
      <c r="B1213" s="247"/>
      <c r="C1213" s="260" t="s">
        <v>323</v>
      </c>
      <c r="D1213" s="220" t="s">
        <v>1612</v>
      </c>
      <c r="E1213" s="220" t="s">
        <v>1613</v>
      </c>
      <c r="F1213" s="220" t="s">
        <v>20</v>
      </c>
      <c r="G1213" s="193">
        <v>65</v>
      </c>
      <c r="H1213" s="193">
        <v>50</v>
      </c>
      <c r="I1213" s="193">
        <v>50</v>
      </c>
      <c r="J1213" s="193">
        <v>50</v>
      </c>
      <c r="K1213" s="193">
        <v>50</v>
      </c>
    </row>
    <row r="1214" spans="1:11" ht="63" x14ac:dyDescent="0.25">
      <c r="A1214" s="251"/>
      <c r="B1214" s="247"/>
      <c r="C1214" s="260"/>
      <c r="D1214" s="220" t="s">
        <v>1120</v>
      </c>
      <c r="E1214" s="220" t="s">
        <v>24</v>
      </c>
      <c r="F1214" s="220" t="s">
        <v>21</v>
      </c>
      <c r="G1214" s="187">
        <v>7014.5281208547894</v>
      </c>
      <c r="H1214" s="187">
        <v>5395.7908621959914</v>
      </c>
      <c r="I1214" s="187">
        <v>5395.7908621959914</v>
      </c>
      <c r="J1214" s="187">
        <v>5395.7908621959914</v>
      </c>
      <c r="K1214" s="187">
        <v>5395.7908621959914</v>
      </c>
    </row>
    <row r="1215" spans="1:11" ht="78.75" customHeight="1" x14ac:dyDescent="0.25">
      <c r="A1215" s="249" t="s">
        <v>2132</v>
      </c>
      <c r="B1215" s="247"/>
      <c r="C1215" s="246" t="s">
        <v>323</v>
      </c>
      <c r="D1215" s="220" t="s">
        <v>1614</v>
      </c>
      <c r="E1215" s="220" t="s">
        <v>1615</v>
      </c>
      <c r="F1215" s="220" t="s">
        <v>20</v>
      </c>
      <c r="G1215" s="193">
        <f>308+295</f>
        <v>603</v>
      </c>
      <c r="H1215" s="193">
        <v>540</v>
      </c>
      <c r="I1215" s="193">
        <v>540</v>
      </c>
      <c r="J1215" s="193">
        <v>540</v>
      </c>
      <c r="K1215" s="193">
        <v>540</v>
      </c>
    </row>
    <row r="1216" spans="1:11" ht="53.25" customHeight="1" x14ac:dyDescent="0.25">
      <c r="A1216" s="250"/>
      <c r="B1216" s="247"/>
      <c r="C1216" s="247"/>
      <c r="D1216" s="220" t="s">
        <v>1120</v>
      </c>
      <c r="E1216" s="246" t="s">
        <v>24</v>
      </c>
      <c r="F1216" s="246" t="s">
        <v>21</v>
      </c>
      <c r="G1216" s="187">
        <v>34294.557713395858</v>
      </c>
      <c r="H1216" s="187">
        <v>30126.821965044699</v>
      </c>
      <c r="I1216" s="187">
        <v>30126.821965044699</v>
      </c>
      <c r="J1216" s="187">
        <v>30126.821965044699</v>
      </c>
      <c r="K1216" s="187">
        <v>30126.821965044699</v>
      </c>
    </row>
    <row r="1217" spans="1:11" s="3" customFormat="1" x14ac:dyDescent="0.25">
      <c r="A1217" s="251"/>
      <c r="B1217" s="247"/>
      <c r="C1217" s="248"/>
      <c r="D1217" s="220" t="s">
        <v>1866</v>
      </c>
      <c r="E1217" s="248"/>
      <c r="F1217" s="248"/>
      <c r="G1217" s="187">
        <v>27397.5981104645</v>
      </c>
      <c r="H1217" s="193" t="s">
        <v>363</v>
      </c>
      <c r="I1217" s="193" t="s">
        <v>363</v>
      </c>
      <c r="J1217" s="193" t="s">
        <v>363</v>
      </c>
      <c r="K1217" s="193" t="s">
        <v>363</v>
      </c>
    </row>
    <row r="1218" spans="1:11" ht="78.75" x14ac:dyDescent="0.25">
      <c r="A1218" s="249" t="s">
        <v>2133</v>
      </c>
      <c r="B1218" s="247"/>
      <c r="C1218" s="260" t="s">
        <v>323</v>
      </c>
      <c r="D1218" s="220" t="s">
        <v>1616</v>
      </c>
      <c r="E1218" s="220" t="s">
        <v>1617</v>
      </c>
      <c r="F1218" s="220" t="s">
        <v>20</v>
      </c>
      <c r="G1218" s="193">
        <v>87</v>
      </c>
      <c r="H1218" s="193">
        <v>86</v>
      </c>
      <c r="I1218" s="193">
        <v>85</v>
      </c>
      <c r="J1218" s="193">
        <v>85</v>
      </c>
      <c r="K1218" s="193">
        <v>85</v>
      </c>
    </row>
    <row r="1219" spans="1:11" ht="63" x14ac:dyDescent="0.25">
      <c r="A1219" s="251"/>
      <c r="B1219" s="247"/>
      <c r="C1219" s="260"/>
      <c r="D1219" s="220" t="s">
        <v>1120</v>
      </c>
      <c r="E1219" s="220" t="s">
        <v>24</v>
      </c>
      <c r="F1219" s="220" t="s">
        <v>21</v>
      </c>
      <c r="G1219" s="187">
        <v>10161.065041186126</v>
      </c>
      <c r="H1219" s="187">
        <v>10044.27119013801</v>
      </c>
      <c r="I1219" s="187">
        <v>9927.4773390898936</v>
      </c>
      <c r="J1219" s="187">
        <v>9927.4773390898936</v>
      </c>
      <c r="K1219" s="187">
        <v>9927.4773390898936</v>
      </c>
    </row>
    <row r="1220" spans="1:11" ht="78.75" x14ac:dyDescent="0.25">
      <c r="A1220" s="249" t="s">
        <v>2134</v>
      </c>
      <c r="B1220" s="247"/>
      <c r="C1220" s="260" t="s">
        <v>323</v>
      </c>
      <c r="D1220" s="220" t="s">
        <v>1618</v>
      </c>
      <c r="E1220" s="220" t="s">
        <v>1619</v>
      </c>
      <c r="F1220" s="220" t="s">
        <v>20</v>
      </c>
      <c r="G1220" s="193">
        <v>20</v>
      </c>
      <c r="H1220" s="193">
        <v>53</v>
      </c>
      <c r="I1220" s="193">
        <v>55</v>
      </c>
      <c r="J1220" s="193">
        <v>55</v>
      </c>
      <c r="K1220" s="193">
        <v>55</v>
      </c>
    </row>
    <row r="1221" spans="1:11" ht="63" x14ac:dyDescent="0.25">
      <c r="A1221" s="251"/>
      <c r="B1221" s="247"/>
      <c r="C1221" s="260"/>
      <c r="D1221" s="220" t="s">
        <v>1131</v>
      </c>
      <c r="E1221" s="220" t="s">
        <v>24</v>
      </c>
      <c r="F1221" s="220" t="s">
        <v>21</v>
      </c>
      <c r="G1221" s="187">
        <v>2335.8770260736114</v>
      </c>
      <c r="H1221" s="187">
        <v>2190.0741190950698</v>
      </c>
      <c r="I1221" s="187">
        <v>6423.6618217024316</v>
      </c>
      <c r="J1221" s="187">
        <v>6423.6618217024316</v>
      </c>
      <c r="K1221" s="187">
        <v>6423.6618217024316</v>
      </c>
    </row>
    <row r="1222" spans="1:11" ht="78.75" x14ac:dyDescent="0.25">
      <c r="A1222" s="249" t="s">
        <v>2135</v>
      </c>
      <c r="B1222" s="247"/>
      <c r="C1222" s="260" t="s">
        <v>323</v>
      </c>
      <c r="D1222" s="220" t="s">
        <v>1620</v>
      </c>
      <c r="E1222" s="220" t="s">
        <v>1621</v>
      </c>
      <c r="F1222" s="220" t="s">
        <v>20</v>
      </c>
      <c r="G1222" s="193">
        <v>86</v>
      </c>
      <c r="H1222" s="193">
        <v>89</v>
      </c>
      <c r="I1222" s="193">
        <v>90</v>
      </c>
      <c r="J1222" s="193">
        <v>90</v>
      </c>
      <c r="K1222" s="193">
        <v>90</v>
      </c>
    </row>
    <row r="1223" spans="1:11" ht="63" x14ac:dyDescent="0.25">
      <c r="A1223" s="251"/>
      <c r="B1223" s="247"/>
      <c r="C1223" s="260"/>
      <c r="D1223" s="220" t="s">
        <v>1120</v>
      </c>
      <c r="E1223" s="220" t="s">
        <v>24</v>
      </c>
      <c r="F1223" s="220" t="s">
        <v>21</v>
      </c>
      <c r="G1223" s="187">
        <v>10044.271185839885</v>
      </c>
      <c r="H1223" s="187">
        <v>10394.6527388343</v>
      </c>
      <c r="I1223" s="187">
        <v>10511.446589832438</v>
      </c>
      <c r="J1223" s="187">
        <v>10511.446589832438</v>
      </c>
      <c r="K1223" s="187">
        <v>10511.446589832438</v>
      </c>
    </row>
    <row r="1224" spans="1:11" ht="78.75" x14ac:dyDescent="0.25">
      <c r="A1224" s="249" t="s">
        <v>2136</v>
      </c>
      <c r="B1224" s="247"/>
      <c r="C1224" s="260" t="s">
        <v>323</v>
      </c>
      <c r="D1224" s="220" t="s">
        <v>1622</v>
      </c>
      <c r="E1224" s="220" t="s">
        <v>1623</v>
      </c>
      <c r="F1224" s="220" t="s">
        <v>20</v>
      </c>
      <c r="G1224" s="193">
        <v>5</v>
      </c>
      <c r="H1224" s="193">
        <v>14</v>
      </c>
      <c r="I1224" s="193">
        <v>15</v>
      </c>
      <c r="J1224" s="193">
        <v>15</v>
      </c>
      <c r="K1224" s="193">
        <v>15</v>
      </c>
    </row>
    <row r="1225" spans="1:11" ht="63" x14ac:dyDescent="0.25">
      <c r="A1225" s="251"/>
      <c r="B1225" s="247"/>
      <c r="C1225" s="260"/>
      <c r="D1225" s="220" t="s">
        <v>1131</v>
      </c>
      <c r="E1225" s="220" t="s">
        <v>24</v>
      </c>
      <c r="F1225" s="220" t="s">
        <v>21</v>
      </c>
      <c r="G1225" s="187">
        <v>583.96924641200189</v>
      </c>
      <c r="H1225" s="187">
        <v>1635.1138899536054</v>
      </c>
      <c r="I1225" s="187">
        <v>1751.9077392360057</v>
      </c>
      <c r="J1225" s="187">
        <v>1751.9077392360057</v>
      </c>
      <c r="K1225" s="187">
        <v>1751.9077392360057</v>
      </c>
    </row>
    <row r="1226" spans="1:11" ht="78.75" x14ac:dyDescent="0.25">
      <c r="A1226" s="249" t="s">
        <v>2137</v>
      </c>
      <c r="B1226" s="247"/>
      <c r="C1226" s="260" t="s">
        <v>323</v>
      </c>
      <c r="D1226" s="220" t="s">
        <v>1624</v>
      </c>
      <c r="E1226" s="220" t="s">
        <v>1625</v>
      </c>
      <c r="F1226" s="220" t="s">
        <v>20</v>
      </c>
      <c r="G1226" s="193">
        <v>51</v>
      </c>
      <c r="H1226" s="193">
        <v>76</v>
      </c>
      <c r="I1226" s="193">
        <v>75</v>
      </c>
      <c r="J1226" s="193">
        <v>75</v>
      </c>
      <c r="K1226" s="193">
        <v>75</v>
      </c>
    </row>
    <row r="1227" spans="1:11" ht="63" x14ac:dyDescent="0.25">
      <c r="A1227" s="251"/>
      <c r="B1227" s="247"/>
      <c r="C1227" s="260"/>
      <c r="D1227" s="220" t="s">
        <v>1120</v>
      </c>
      <c r="E1227" s="220" t="s">
        <v>24</v>
      </c>
      <c r="F1227" s="220" t="s">
        <v>21</v>
      </c>
      <c r="G1227" s="187">
        <v>5956.4864003174671</v>
      </c>
      <c r="H1227" s="187">
        <v>8876.3326749828921</v>
      </c>
      <c r="I1227" s="187">
        <v>8759.5388239962758</v>
      </c>
      <c r="J1227" s="187">
        <v>8759.5388239962758</v>
      </c>
      <c r="K1227" s="187">
        <v>8759.5388239962758</v>
      </c>
    </row>
    <row r="1228" spans="1:11" ht="78.75" x14ac:dyDescent="0.25">
      <c r="A1228" s="249" t="s">
        <v>2138</v>
      </c>
      <c r="B1228" s="247"/>
      <c r="C1228" s="260" t="s">
        <v>323</v>
      </c>
      <c r="D1228" s="220" t="s">
        <v>1626</v>
      </c>
      <c r="E1228" s="220" t="s">
        <v>1627</v>
      </c>
      <c r="F1228" s="220" t="s">
        <v>20</v>
      </c>
      <c r="G1228" s="193">
        <v>64</v>
      </c>
      <c r="H1228" s="193">
        <v>70</v>
      </c>
      <c r="I1228" s="193">
        <v>70</v>
      </c>
      <c r="J1228" s="193">
        <v>70</v>
      </c>
      <c r="K1228" s="193">
        <v>70</v>
      </c>
    </row>
    <row r="1229" spans="1:11" ht="63" x14ac:dyDescent="0.25">
      <c r="A1229" s="251"/>
      <c r="B1229" s="247"/>
      <c r="C1229" s="260"/>
      <c r="D1229" s="220" t="s">
        <v>1120</v>
      </c>
      <c r="E1229" s="220" t="s">
        <v>24</v>
      </c>
      <c r="F1229" s="220" t="s">
        <v>21</v>
      </c>
      <c r="G1229" s="187">
        <v>7474.8064692865955</v>
      </c>
      <c r="H1229" s="187">
        <v>8175.5695757822141</v>
      </c>
      <c r="I1229" s="187">
        <v>8175.5695757822132</v>
      </c>
      <c r="J1229" s="187">
        <v>8175.5695757822132</v>
      </c>
      <c r="K1229" s="187">
        <v>8175.5695757822132</v>
      </c>
    </row>
    <row r="1230" spans="1:11" ht="78.75" customHeight="1" x14ac:dyDescent="0.25">
      <c r="A1230" s="249" t="s">
        <v>2139</v>
      </c>
      <c r="B1230" s="247"/>
      <c r="C1230" s="246" t="s">
        <v>323</v>
      </c>
      <c r="D1230" s="220" t="s">
        <v>1628</v>
      </c>
      <c r="E1230" s="220" t="s">
        <v>1629</v>
      </c>
      <c r="F1230" s="220" t="s">
        <v>20</v>
      </c>
      <c r="G1230" s="193">
        <f>71+125</f>
        <v>196</v>
      </c>
      <c r="H1230" s="193">
        <v>221</v>
      </c>
      <c r="I1230" s="193">
        <v>220</v>
      </c>
      <c r="J1230" s="193">
        <v>220</v>
      </c>
      <c r="K1230" s="193">
        <v>220</v>
      </c>
    </row>
    <row r="1231" spans="1:11" ht="48" customHeight="1" x14ac:dyDescent="0.25">
      <c r="A1231" s="250"/>
      <c r="B1231" s="247"/>
      <c r="C1231" s="247"/>
      <c r="D1231" s="220" t="s">
        <v>1120</v>
      </c>
      <c r="E1231" s="246" t="s">
        <v>24</v>
      </c>
      <c r="F1231" s="246" t="s">
        <v>21</v>
      </c>
      <c r="G1231" s="187">
        <v>8292.363426391079</v>
      </c>
      <c r="H1231" s="187">
        <v>25811.44108778068</v>
      </c>
      <c r="I1231" s="187">
        <v>45695.3</v>
      </c>
      <c r="J1231" s="187">
        <v>8252.5</v>
      </c>
      <c r="K1231" s="187">
        <v>48612.02</v>
      </c>
    </row>
    <row r="1232" spans="1:11" s="3" customFormat="1" x14ac:dyDescent="0.25">
      <c r="A1232" s="251"/>
      <c r="B1232" s="247"/>
      <c r="C1232" s="248"/>
      <c r="D1232" s="220" t="s">
        <v>1866</v>
      </c>
      <c r="E1232" s="248"/>
      <c r="F1232" s="248"/>
      <c r="G1232" s="187">
        <v>12558.056650873699</v>
      </c>
      <c r="H1232" s="187" t="s">
        <v>363</v>
      </c>
      <c r="I1232" s="187" t="s">
        <v>363</v>
      </c>
      <c r="J1232" s="187" t="s">
        <v>363</v>
      </c>
      <c r="K1232" s="187" t="s">
        <v>363</v>
      </c>
    </row>
    <row r="1233" spans="1:11" ht="78.75" x14ac:dyDescent="0.25">
      <c r="A1233" s="249" t="s">
        <v>2140</v>
      </c>
      <c r="B1233" s="247"/>
      <c r="C1233" s="260" t="s">
        <v>323</v>
      </c>
      <c r="D1233" s="220" t="s">
        <v>1630</v>
      </c>
      <c r="E1233" s="220" t="s">
        <v>1631</v>
      </c>
      <c r="F1233" s="220" t="s">
        <v>20</v>
      </c>
      <c r="G1233" s="193">
        <v>68</v>
      </c>
      <c r="H1233" s="193">
        <v>66</v>
      </c>
      <c r="I1233" s="193">
        <v>65</v>
      </c>
      <c r="J1233" s="193">
        <v>65</v>
      </c>
      <c r="K1233" s="193">
        <v>65</v>
      </c>
    </row>
    <row r="1234" spans="1:11" ht="63" x14ac:dyDescent="0.25">
      <c r="A1234" s="251"/>
      <c r="B1234" s="247"/>
      <c r="C1234" s="260"/>
      <c r="D1234" s="220" t="s">
        <v>1120</v>
      </c>
      <c r="E1234" s="220" t="s">
        <v>24</v>
      </c>
      <c r="F1234" s="220" t="s">
        <v>21</v>
      </c>
      <c r="G1234" s="187">
        <v>7941.9818704587569</v>
      </c>
      <c r="H1234" s="187">
        <v>7708.3941683864405</v>
      </c>
      <c r="I1234" s="187">
        <v>7591.6003173502831</v>
      </c>
      <c r="J1234" s="187">
        <v>7591.6003173502831</v>
      </c>
      <c r="K1234" s="187">
        <v>7591.6003173502831</v>
      </c>
    </row>
    <row r="1235" spans="1:11" ht="78.75" x14ac:dyDescent="0.25">
      <c r="A1235" s="249" t="s">
        <v>2141</v>
      </c>
      <c r="B1235" s="247"/>
      <c r="C1235" s="260" t="s">
        <v>323</v>
      </c>
      <c r="D1235" s="220" t="s">
        <v>1632</v>
      </c>
      <c r="E1235" s="220" t="s">
        <v>1633</v>
      </c>
      <c r="F1235" s="220" t="s">
        <v>20</v>
      </c>
      <c r="G1235" s="193">
        <v>67</v>
      </c>
      <c r="H1235" s="193">
        <v>68</v>
      </c>
      <c r="I1235" s="193">
        <v>70</v>
      </c>
      <c r="J1235" s="193">
        <v>70</v>
      </c>
      <c r="K1235" s="193">
        <v>70</v>
      </c>
    </row>
    <row r="1236" spans="1:11" ht="63" x14ac:dyDescent="0.25">
      <c r="A1236" s="251"/>
      <c r="B1236" s="247"/>
      <c r="C1236" s="260"/>
      <c r="D1236" s="220" t="s">
        <v>1120</v>
      </c>
      <c r="E1236" s="220" t="s">
        <v>24</v>
      </c>
      <c r="F1236" s="220" t="s">
        <v>21</v>
      </c>
      <c r="G1236" s="187">
        <v>7825.1880252189158</v>
      </c>
      <c r="H1236" s="187">
        <v>7941.981876341586</v>
      </c>
      <c r="I1236" s="187">
        <v>8175.5695785869266</v>
      </c>
      <c r="J1236" s="187">
        <v>8175.5695785869266</v>
      </c>
      <c r="K1236" s="187">
        <v>8175.5695785869266</v>
      </c>
    </row>
    <row r="1237" spans="1:11" ht="78.75" x14ac:dyDescent="0.25">
      <c r="A1237" s="249" t="s">
        <v>2142</v>
      </c>
      <c r="B1237" s="247"/>
      <c r="C1237" s="260" t="s">
        <v>323</v>
      </c>
      <c r="D1237" s="220" t="s">
        <v>1634</v>
      </c>
      <c r="E1237" s="220" t="s">
        <v>1635</v>
      </c>
      <c r="F1237" s="220" t="s">
        <v>20</v>
      </c>
      <c r="G1237" s="193">
        <v>52</v>
      </c>
      <c r="H1237" s="193">
        <v>48</v>
      </c>
      <c r="I1237" s="193">
        <v>50</v>
      </c>
      <c r="J1237" s="193">
        <v>50</v>
      </c>
      <c r="K1237" s="193">
        <v>50</v>
      </c>
    </row>
    <row r="1238" spans="1:11" ht="63" x14ac:dyDescent="0.25">
      <c r="A1238" s="251"/>
      <c r="B1238" s="247"/>
      <c r="C1238" s="260"/>
      <c r="D1238" s="220" t="s">
        <v>1120</v>
      </c>
      <c r="E1238" s="220" t="s">
        <v>24</v>
      </c>
      <c r="F1238" s="220" t="s">
        <v>21</v>
      </c>
      <c r="G1238" s="187">
        <v>6073.280255663708</v>
      </c>
      <c r="H1238" s="187">
        <v>5606.1048513818841</v>
      </c>
      <c r="I1238" s="187">
        <v>5839.6925535227965</v>
      </c>
      <c r="J1238" s="187">
        <v>5839.6925535227965</v>
      </c>
      <c r="K1238" s="187">
        <v>5839.6925535227965</v>
      </c>
    </row>
    <row r="1239" spans="1:11" s="3" customFormat="1" ht="78.75" x14ac:dyDescent="0.25">
      <c r="A1239" s="249" t="s">
        <v>2143</v>
      </c>
      <c r="B1239" s="247"/>
      <c r="C1239" s="259" t="s">
        <v>323</v>
      </c>
      <c r="D1239" s="221" t="s">
        <v>1876</v>
      </c>
      <c r="E1239" s="221" t="s">
        <v>1877</v>
      </c>
      <c r="F1239" s="221" t="s">
        <v>20</v>
      </c>
      <c r="G1239" s="66" t="s">
        <v>363</v>
      </c>
      <c r="H1239" s="213">
        <v>19</v>
      </c>
      <c r="I1239" s="213">
        <v>20</v>
      </c>
      <c r="J1239" s="213">
        <v>20</v>
      </c>
      <c r="K1239" s="213">
        <v>20</v>
      </c>
    </row>
    <row r="1240" spans="1:11" s="3" customFormat="1" ht="63" x14ac:dyDescent="0.25">
      <c r="A1240" s="251"/>
      <c r="B1240" s="247"/>
      <c r="C1240" s="259"/>
      <c r="D1240" s="221" t="s">
        <v>1120</v>
      </c>
      <c r="E1240" s="221" t="s">
        <v>24</v>
      </c>
      <c r="F1240" s="221" t="s">
        <v>21</v>
      </c>
      <c r="G1240" s="66" t="s">
        <v>363</v>
      </c>
      <c r="H1240" s="187">
        <v>2219.0831703386625</v>
      </c>
      <c r="I1240" s="187">
        <v>2335.8770214091187</v>
      </c>
      <c r="J1240" s="187">
        <v>2335.8770214091187</v>
      </c>
      <c r="K1240" s="187">
        <v>2335.8770214091187</v>
      </c>
    </row>
    <row r="1241" spans="1:11" ht="78.75" x14ac:dyDescent="0.25">
      <c r="A1241" s="249" t="s">
        <v>2144</v>
      </c>
      <c r="B1241" s="247"/>
      <c r="C1241" s="260" t="s">
        <v>323</v>
      </c>
      <c r="D1241" s="220" t="s">
        <v>1636</v>
      </c>
      <c r="E1241" s="220" t="s">
        <v>1637</v>
      </c>
      <c r="F1241" s="220" t="s">
        <v>20</v>
      </c>
      <c r="G1241" s="193">
        <v>88</v>
      </c>
      <c r="H1241" s="193">
        <v>94</v>
      </c>
      <c r="I1241" s="193">
        <v>95</v>
      </c>
      <c r="J1241" s="193">
        <v>95</v>
      </c>
      <c r="K1241" s="193">
        <v>88</v>
      </c>
    </row>
    <row r="1242" spans="1:11" ht="63" x14ac:dyDescent="0.25">
      <c r="A1242" s="251"/>
      <c r="B1242" s="247"/>
      <c r="C1242" s="260"/>
      <c r="D1242" s="220" t="s">
        <v>1120</v>
      </c>
      <c r="E1242" s="220" t="s">
        <v>24</v>
      </c>
      <c r="F1242" s="220" t="s">
        <v>21</v>
      </c>
      <c r="G1242" s="187">
        <v>8082.9403631003697</v>
      </c>
      <c r="H1242" s="187">
        <v>8634.0499333117587</v>
      </c>
      <c r="I1242" s="187">
        <v>8725.9015283469907</v>
      </c>
      <c r="J1242" s="187">
        <v>8725.9015283469907</v>
      </c>
      <c r="K1242" s="187">
        <v>8082.9403631003706</v>
      </c>
    </row>
    <row r="1243" spans="1:11" ht="78.75" x14ac:dyDescent="0.25">
      <c r="A1243" s="249" t="s">
        <v>2145</v>
      </c>
      <c r="B1243" s="247"/>
      <c r="C1243" s="260" t="s">
        <v>323</v>
      </c>
      <c r="D1243" s="220" t="s">
        <v>1638</v>
      </c>
      <c r="E1243" s="220" t="s">
        <v>1639</v>
      </c>
      <c r="F1243" s="220" t="s">
        <v>20</v>
      </c>
      <c r="G1243" s="193">
        <v>65</v>
      </c>
      <c r="H1243" s="193">
        <v>56</v>
      </c>
      <c r="I1243" s="193">
        <v>55</v>
      </c>
      <c r="J1243" s="193">
        <v>55</v>
      </c>
      <c r="K1243" s="193">
        <v>65</v>
      </c>
    </row>
    <row r="1244" spans="1:11" ht="63" x14ac:dyDescent="0.25">
      <c r="A1244" s="251"/>
      <c r="B1244" s="247"/>
      <c r="C1244" s="260"/>
      <c r="D1244" s="220" t="s">
        <v>1120</v>
      </c>
      <c r="E1244" s="220" t="s">
        <v>24</v>
      </c>
      <c r="F1244" s="220" t="s">
        <v>21</v>
      </c>
      <c r="G1244" s="187">
        <v>7342.1777532200895</v>
      </c>
      <c r="H1244" s="187">
        <v>6325.5685258511539</v>
      </c>
      <c r="I1244" s="187">
        <v>6212.6119450323831</v>
      </c>
      <c r="J1244" s="187">
        <v>6212.6119450323831</v>
      </c>
      <c r="K1244" s="187">
        <v>7342.1777532200886</v>
      </c>
    </row>
    <row r="1245" spans="1:11" ht="110.25" x14ac:dyDescent="0.25">
      <c r="A1245" s="249" t="s">
        <v>2146</v>
      </c>
      <c r="B1245" s="247"/>
      <c r="C1245" s="260" t="s">
        <v>1153</v>
      </c>
      <c r="D1245" s="220" t="s">
        <v>1605</v>
      </c>
      <c r="E1245" s="220" t="s">
        <v>1640</v>
      </c>
      <c r="F1245" s="220" t="s">
        <v>321</v>
      </c>
      <c r="G1245" s="193">
        <v>4200</v>
      </c>
      <c r="H1245" s="193" t="s">
        <v>363</v>
      </c>
      <c r="I1245" s="193" t="s">
        <v>363</v>
      </c>
      <c r="J1245" s="193" t="s">
        <v>363</v>
      </c>
      <c r="K1245" s="193" t="s">
        <v>363</v>
      </c>
    </row>
    <row r="1246" spans="1:11" ht="63" x14ac:dyDescent="0.25">
      <c r="A1246" s="251"/>
      <c r="B1246" s="247"/>
      <c r="C1246" s="260"/>
      <c r="D1246" s="220" t="s">
        <v>1120</v>
      </c>
      <c r="E1246" s="220" t="s">
        <v>24</v>
      </c>
      <c r="F1246" s="220" t="s">
        <v>21</v>
      </c>
      <c r="G1246" s="187">
        <v>411.55719814136</v>
      </c>
      <c r="H1246" s="193" t="s">
        <v>363</v>
      </c>
      <c r="I1246" s="193" t="s">
        <v>363</v>
      </c>
      <c r="J1246" s="193" t="s">
        <v>363</v>
      </c>
      <c r="K1246" s="193" t="s">
        <v>363</v>
      </c>
    </row>
    <row r="1247" spans="1:11" ht="94.5" x14ac:dyDescent="0.25">
      <c r="A1247" s="249" t="s">
        <v>2147</v>
      </c>
      <c r="B1247" s="247"/>
      <c r="C1247" s="260" t="s">
        <v>1153</v>
      </c>
      <c r="D1247" s="220" t="s">
        <v>1605</v>
      </c>
      <c r="E1247" s="220" t="s">
        <v>1641</v>
      </c>
      <c r="F1247" s="220" t="s">
        <v>321</v>
      </c>
      <c r="G1247" s="193">
        <v>5550</v>
      </c>
      <c r="H1247" s="193">
        <v>4176</v>
      </c>
      <c r="I1247" s="193">
        <v>4175</v>
      </c>
      <c r="J1247" s="193">
        <v>4175</v>
      </c>
      <c r="K1247" s="193">
        <v>5550</v>
      </c>
    </row>
    <row r="1248" spans="1:11" ht="63" x14ac:dyDescent="0.25">
      <c r="A1248" s="251"/>
      <c r="B1248" s="247"/>
      <c r="C1248" s="260"/>
      <c r="D1248" s="220" t="s">
        <v>1120</v>
      </c>
      <c r="E1248" s="220" t="s">
        <v>24</v>
      </c>
      <c r="F1248" s="220" t="s">
        <v>21</v>
      </c>
      <c r="G1248" s="187">
        <v>543.8434385963684</v>
      </c>
      <c r="H1248" s="187">
        <v>409.20544136548364</v>
      </c>
      <c r="I1248" s="187">
        <v>409.10745155672754</v>
      </c>
      <c r="J1248" s="187">
        <v>409.10745155672754</v>
      </c>
      <c r="K1248" s="187">
        <v>543.84343859636829</v>
      </c>
    </row>
    <row r="1249" spans="1:11" ht="94.5" x14ac:dyDescent="0.25">
      <c r="A1249" s="249" t="s">
        <v>2148</v>
      </c>
      <c r="B1249" s="247"/>
      <c r="C1249" s="260" t="s">
        <v>1153</v>
      </c>
      <c r="D1249" s="220" t="s">
        <v>1642</v>
      </c>
      <c r="E1249" s="220" t="s">
        <v>1643</v>
      </c>
      <c r="F1249" s="220" t="s">
        <v>321</v>
      </c>
      <c r="G1249" s="193">
        <v>1296</v>
      </c>
      <c r="H1249" s="193" t="s">
        <v>363</v>
      </c>
      <c r="I1249" s="193" t="s">
        <v>363</v>
      </c>
      <c r="J1249" s="193" t="s">
        <v>363</v>
      </c>
      <c r="K1249" s="193">
        <v>1296</v>
      </c>
    </row>
    <row r="1250" spans="1:11" ht="63" x14ac:dyDescent="0.25">
      <c r="A1250" s="251"/>
      <c r="B1250" s="247"/>
      <c r="C1250" s="260"/>
      <c r="D1250" s="220" t="s">
        <v>1120</v>
      </c>
      <c r="E1250" s="220" t="s">
        <v>24</v>
      </c>
      <c r="F1250" s="220" t="s">
        <v>21</v>
      </c>
      <c r="G1250" s="187">
        <v>126.99479164532013</v>
      </c>
      <c r="H1250" s="193" t="s">
        <v>363</v>
      </c>
      <c r="I1250" s="193" t="s">
        <v>363</v>
      </c>
      <c r="J1250" s="193" t="s">
        <v>363</v>
      </c>
      <c r="K1250" s="187">
        <v>126.99479164532013</v>
      </c>
    </row>
    <row r="1251" spans="1:11" ht="78.75" x14ac:dyDescent="0.25">
      <c r="A1251" s="249" t="s">
        <v>2149</v>
      </c>
      <c r="B1251" s="247"/>
      <c r="C1251" s="260" t="s">
        <v>323</v>
      </c>
      <c r="D1251" s="220" t="s">
        <v>1644</v>
      </c>
      <c r="E1251" s="220" t="s">
        <v>1645</v>
      </c>
      <c r="F1251" s="220" t="s">
        <v>20</v>
      </c>
      <c r="G1251" s="193">
        <v>99</v>
      </c>
      <c r="H1251" s="193">
        <v>100</v>
      </c>
      <c r="I1251" s="193">
        <v>100</v>
      </c>
      <c r="J1251" s="193">
        <v>100</v>
      </c>
      <c r="K1251" s="193">
        <v>99</v>
      </c>
    </row>
    <row r="1252" spans="1:11" ht="63" x14ac:dyDescent="0.25">
      <c r="A1252" s="251"/>
      <c r="B1252" s="247"/>
      <c r="C1252" s="260"/>
      <c r="D1252" s="220" t="s">
        <v>1120</v>
      </c>
      <c r="E1252" s="220" t="s">
        <v>24</v>
      </c>
      <c r="F1252" s="220" t="s">
        <v>21</v>
      </c>
      <c r="G1252" s="187">
        <v>9093.3079059613156</v>
      </c>
      <c r="H1252" s="187">
        <v>9093.3079059613156</v>
      </c>
      <c r="I1252" s="187">
        <v>9093.3079059613156</v>
      </c>
      <c r="J1252" s="187">
        <v>9093.3079059613156</v>
      </c>
      <c r="K1252" s="187">
        <v>9093.3079059613156</v>
      </c>
    </row>
    <row r="1253" spans="1:11" ht="78.75" x14ac:dyDescent="0.25">
      <c r="A1253" s="249" t="s">
        <v>2150</v>
      </c>
      <c r="B1253" s="247"/>
      <c r="C1253" s="260" t="s">
        <v>323</v>
      </c>
      <c r="D1253" s="220" t="s">
        <v>1646</v>
      </c>
      <c r="E1253" s="220" t="s">
        <v>1647</v>
      </c>
      <c r="F1253" s="220" t="s">
        <v>20</v>
      </c>
      <c r="G1253" s="193">
        <v>169</v>
      </c>
      <c r="H1253" s="193">
        <v>208</v>
      </c>
      <c r="I1253" s="193">
        <v>210</v>
      </c>
      <c r="J1253" s="193">
        <v>210</v>
      </c>
      <c r="K1253" s="193">
        <v>169</v>
      </c>
    </row>
    <row r="1254" spans="1:11" ht="63" x14ac:dyDescent="0.25">
      <c r="A1254" s="251"/>
      <c r="B1254" s="247"/>
      <c r="C1254" s="260"/>
      <c r="D1254" s="220" t="s">
        <v>1120</v>
      </c>
      <c r="E1254" s="220" t="s">
        <v>24</v>
      </c>
      <c r="F1254" s="220" t="s">
        <v>21</v>
      </c>
      <c r="G1254" s="187">
        <v>10554.178643630124</v>
      </c>
      <c r="H1254" s="187">
        <v>12989.758330621691</v>
      </c>
      <c r="I1254" s="187">
        <v>13114.659853031513</v>
      </c>
      <c r="J1254" s="187">
        <v>13114.659853031513</v>
      </c>
      <c r="K1254" s="187">
        <v>10554.178643630123</v>
      </c>
    </row>
    <row r="1255" spans="1:11" ht="78.75" x14ac:dyDescent="0.25">
      <c r="A1255" s="249" t="s">
        <v>2151</v>
      </c>
      <c r="B1255" s="247"/>
      <c r="C1255" s="260" t="s">
        <v>323</v>
      </c>
      <c r="D1255" s="220" t="s">
        <v>1648</v>
      </c>
      <c r="E1255" s="220" t="s">
        <v>1649</v>
      </c>
      <c r="F1255" s="220" t="s">
        <v>20</v>
      </c>
      <c r="G1255" s="193">
        <v>15</v>
      </c>
      <c r="H1255" s="193">
        <v>1</v>
      </c>
      <c r="I1255" s="193" t="s">
        <v>363</v>
      </c>
      <c r="J1255" s="193" t="s">
        <v>363</v>
      </c>
      <c r="K1255" s="193">
        <v>15</v>
      </c>
    </row>
    <row r="1256" spans="1:11" ht="63" x14ac:dyDescent="0.25">
      <c r="A1256" s="251"/>
      <c r="B1256" s="247"/>
      <c r="C1256" s="260"/>
      <c r="D1256" s="220" t="s">
        <v>1650</v>
      </c>
      <c r="E1256" s="220" t="s">
        <v>24</v>
      </c>
      <c r="F1256" s="220" t="s">
        <v>21</v>
      </c>
      <c r="G1256" s="187">
        <v>1377.7739275956906</v>
      </c>
      <c r="H1256" s="187">
        <v>91.851595173046036</v>
      </c>
      <c r="I1256" s="187" t="s">
        <v>363</v>
      </c>
      <c r="J1256" s="187" t="s">
        <v>363</v>
      </c>
      <c r="K1256" s="187">
        <v>1377.7739275956906</v>
      </c>
    </row>
    <row r="1257" spans="1:11" ht="78.75" x14ac:dyDescent="0.25">
      <c r="A1257" s="249" t="s">
        <v>2152</v>
      </c>
      <c r="B1257" s="247"/>
      <c r="C1257" s="260" t="s">
        <v>323</v>
      </c>
      <c r="D1257" s="220" t="s">
        <v>1651</v>
      </c>
      <c r="E1257" s="220" t="s">
        <v>1652</v>
      </c>
      <c r="F1257" s="220" t="s">
        <v>20</v>
      </c>
      <c r="G1257" s="193">
        <v>95</v>
      </c>
      <c r="H1257" s="193">
        <v>95</v>
      </c>
      <c r="I1257" s="193">
        <v>95</v>
      </c>
      <c r="J1257" s="193">
        <v>95</v>
      </c>
      <c r="K1257" s="193">
        <v>95</v>
      </c>
    </row>
    <row r="1258" spans="1:11" ht="63" x14ac:dyDescent="0.25">
      <c r="A1258" s="251"/>
      <c r="B1258" s="247"/>
      <c r="C1258" s="260"/>
      <c r="D1258" s="220" t="s">
        <v>1120</v>
      </c>
      <c r="E1258" s="220" t="s">
        <v>24</v>
      </c>
      <c r="F1258" s="220" t="s">
        <v>21</v>
      </c>
      <c r="G1258" s="187">
        <v>8725.901531332971</v>
      </c>
      <c r="H1258" s="187">
        <v>8725.901531332971</v>
      </c>
      <c r="I1258" s="187">
        <v>8725.901531332971</v>
      </c>
      <c r="J1258" s="187">
        <v>8725.901531332971</v>
      </c>
      <c r="K1258" s="187">
        <v>8725.901531332971</v>
      </c>
    </row>
    <row r="1259" spans="1:11" ht="94.5" x14ac:dyDescent="0.25">
      <c r="A1259" s="249" t="s">
        <v>2153</v>
      </c>
      <c r="B1259" s="247"/>
      <c r="C1259" s="260" t="s">
        <v>323</v>
      </c>
      <c r="D1259" s="220" t="s">
        <v>1653</v>
      </c>
      <c r="E1259" s="220" t="s">
        <v>1654</v>
      </c>
      <c r="F1259" s="220" t="s">
        <v>20</v>
      </c>
      <c r="G1259" s="193">
        <v>70</v>
      </c>
      <c r="H1259" s="193">
        <v>83</v>
      </c>
      <c r="I1259" s="193">
        <v>85</v>
      </c>
      <c r="J1259" s="193">
        <v>85</v>
      </c>
      <c r="K1259" s="193">
        <v>70</v>
      </c>
    </row>
    <row r="1260" spans="1:11" ht="63" x14ac:dyDescent="0.25">
      <c r="A1260" s="251"/>
      <c r="B1260" s="247"/>
      <c r="C1260" s="260"/>
      <c r="D1260" s="220" t="s">
        <v>1120</v>
      </c>
      <c r="E1260" s="220" t="s">
        <v>24</v>
      </c>
      <c r="F1260" s="220" t="s">
        <v>21</v>
      </c>
      <c r="G1260" s="187">
        <v>6429.6116520068217</v>
      </c>
      <c r="H1260" s="187">
        <v>7623.6823873795174</v>
      </c>
      <c r="I1260" s="187">
        <v>7807.3855774368549</v>
      </c>
      <c r="J1260" s="187">
        <v>7807.385577436854</v>
      </c>
      <c r="K1260" s="187">
        <v>6429.6116520068208</v>
      </c>
    </row>
    <row r="1261" spans="1:11" ht="78.75" x14ac:dyDescent="0.25">
      <c r="A1261" s="249" t="s">
        <v>2154</v>
      </c>
      <c r="B1261" s="247"/>
      <c r="C1261" s="260" t="s">
        <v>323</v>
      </c>
      <c r="D1261" s="220" t="s">
        <v>1655</v>
      </c>
      <c r="E1261" s="220" t="s">
        <v>1656</v>
      </c>
      <c r="F1261" s="220" t="s">
        <v>20</v>
      </c>
      <c r="G1261" s="193">
        <v>75</v>
      </c>
      <c r="H1261" s="193">
        <v>90</v>
      </c>
      <c r="I1261" s="193">
        <v>90</v>
      </c>
      <c r="J1261" s="193">
        <v>90</v>
      </c>
      <c r="K1261" s="193">
        <v>75</v>
      </c>
    </row>
    <row r="1262" spans="1:11" ht="63" x14ac:dyDescent="0.25">
      <c r="A1262" s="251"/>
      <c r="B1262" s="247"/>
      <c r="C1262" s="260"/>
      <c r="D1262" s="220" t="s">
        <v>1120</v>
      </c>
      <c r="E1262" s="220" t="s">
        <v>24</v>
      </c>
      <c r="F1262" s="220" t="s">
        <v>21</v>
      </c>
      <c r="G1262" s="187">
        <v>6888.8696278720518</v>
      </c>
      <c r="H1262" s="187">
        <v>8266.6435534464617</v>
      </c>
      <c r="I1262" s="187">
        <v>8266.6435534464617</v>
      </c>
      <c r="J1262" s="187">
        <v>8266.6435534464617</v>
      </c>
      <c r="K1262" s="187">
        <v>6888.8696278720508</v>
      </c>
    </row>
    <row r="1263" spans="1:11" ht="78.75" x14ac:dyDescent="0.25">
      <c r="A1263" s="249" t="s">
        <v>2155</v>
      </c>
      <c r="B1263" s="247"/>
      <c r="C1263" s="260" t="s">
        <v>323</v>
      </c>
      <c r="D1263" s="220" t="s">
        <v>1657</v>
      </c>
      <c r="E1263" s="220" t="s">
        <v>1658</v>
      </c>
      <c r="F1263" s="220" t="s">
        <v>20</v>
      </c>
      <c r="G1263" s="193">
        <v>52</v>
      </c>
      <c r="H1263" s="193">
        <v>60</v>
      </c>
      <c r="I1263" s="193">
        <v>60</v>
      </c>
      <c r="J1263" s="193">
        <v>60</v>
      </c>
      <c r="K1263" s="193">
        <v>60</v>
      </c>
    </row>
    <row r="1264" spans="1:11" ht="63" x14ac:dyDescent="0.25">
      <c r="A1264" s="251"/>
      <c r="B1264" s="247"/>
      <c r="C1264" s="260"/>
      <c r="D1264" s="220" t="s">
        <v>1120</v>
      </c>
      <c r="E1264" s="220" t="s">
        <v>24</v>
      </c>
      <c r="F1264" s="220" t="s">
        <v>21</v>
      </c>
      <c r="G1264" s="187">
        <v>4776.2829409132728</v>
      </c>
      <c r="H1264" s="187">
        <v>5511.0957010537768</v>
      </c>
      <c r="I1264" s="187">
        <v>5511.0957010537768</v>
      </c>
      <c r="J1264" s="187">
        <v>5511.0957010537768</v>
      </c>
      <c r="K1264" s="187">
        <v>5511.0957010537768</v>
      </c>
    </row>
    <row r="1265" spans="1:11" ht="78.75" x14ac:dyDescent="0.25">
      <c r="A1265" s="249" t="s">
        <v>2156</v>
      </c>
      <c r="B1265" s="247"/>
      <c r="C1265" s="260" t="s">
        <v>323</v>
      </c>
      <c r="D1265" s="220" t="s">
        <v>1659</v>
      </c>
      <c r="E1265" s="220" t="s">
        <v>1660</v>
      </c>
      <c r="F1265" s="220" t="s">
        <v>20</v>
      </c>
      <c r="G1265" s="193">
        <v>15</v>
      </c>
      <c r="H1265" s="193">
        <v>8</v>
      </c>
      <c r="I1265" s="193" t="s">
        <v>363</v>
      </c>
      <c r="J1265" s="193" t="s">
        <v>363</v>
      </c>
      <c r="K1265" s="193">
        <v>15</v>
      </c>
    </row>
    <row r="1266" spans="1:11" ht="63" x14ac:dyDescent="0.25">
      <c r="A1266" s="251"/>
      <c r="B1266" s="247"/>
      <c r="C1266" s="260"/>
      <c r="D1266" s="220" t="s">
        <v>1120</v>
      </c>
      <c r="E1266" s="220" t="s">
        <v>24</v>
      </c>
      <c r="F1266" s="220" t="s">
        <v>21</v>
      </c>
      <c r="G1266" s="187">
        <v>1377.7739275956906</v>
      </c>
      <c r="H1266" s="187">
        <v>734.81276138436829</v>
      </c>
      <c r="I1266" s="187" t="s">
        <v>363</v>
      </c>
      <c r="J1266" s="187" t="s">
        <v>363</v>
      </c>
      <c r="K1266" s="187">
        <v>1377.7739275956906</v>
      </c>
    </row>
    <row r="1267" spans="1:11" ht="78.75" x14ac:dyDescent="0.25">
      <c r="A1267" s="249" t="s">
        <v>2157</v>
      </c>
      <c r="B1267" s="247"/>
      <c r="C1267" s="260" t="s">
        <v>323</v>
      </c>
      <c r="D1267" s="220" t="s">
        <v>1661</v>
      </c>
      <c r="E1267" s="220" t="s">
        <v>1662</v>
      </c>
      <c r="F1267" s="220" t="s">
        <v>20</v>
      </c>
      <c r="G1267" s="193">
        <v>53</v>
      </c>
      <c r="H1267" s="193">
        <v>82</v>
      </c>
      <c r="I1267" s="193">
        <v>80</v>
      </c>
      <c r="J1267" s="193">
        <v>80</v>
      </c>
      <c r="K1267" s="193">
        <v>53</v>
      </c>
    </row>
    <row r="1268" spans="1:11" ht="63" x14ac:dyDescent="0.25">
      <c r="A1268" s="251"/>
      <c r="B1268" s="247"/>
      <c r="C1268" s="260"/>
      <c r="D1268" s="220" t="s">
        <v>1120</v>
      </c>
      <c r="E1268" s="220" t="s">
        <v>24</v>
      </c>
      <c r="F1268" s="220" t="s">
        <v>21</v>
      </c>
      <c r="G1268" s="187">
        <v>4868.1345421501592</v>
      </c>
      <c r="H1268" s="187">
        <v>7531.8308010625096</v>
      </c>
      <c r="I1268" s="187">
        <v>7348.1276107926924</v>
      </c>
      <c r="J1268" s="187">
        <v>7348.1276107926924</v>
      </c>
      <c r="K1268" s="187">
        <v>4868.1345421501592</v>
      </c>
    </row>
    <row r="1269" spans="1:11" ht="78.75" x14ac:dyDescent="0.25">
      <c r="A1269" s="249" t="s">
        <v>2158</v>
      </c>
      <c r="B1269" s="247"/>
      <c r="C1269" s="260" t="s">
        <v>1117</v>
      </c>
      <c r="D1269" s="220" t="s">
        <v>1663</v>
      </c>
      <c r="E1269" s="220" t="s">
        <v>1664</v>
      </c>
      <c r="F1269" s="220" t="s">
        <v>20</v>
      </c>
      <c r="G1269" s="193">
        <v>69</v>
      </c>
      <c r="H1269" s="193">
        <v>92</v>
      </c>
      <c r="I1269" s="193">
        <v>90</v>
      </c>
      <c r="J1269" s="193">
        <v>90</v>
      </c>
      <c r="K1269" s="193">
        <v>69</v>
      </c>
    </row>
    <row r="1270" spans="1:11" ht="63" x14ac:dyDescent="0.25">
      <c r="A1270" s="251"/>
      <c r="B1270" s="247"/>
      <c r="C1270" s="260"/>
      <c r="D1270" s="220" t="s">
        <v>1120</v>
      </c>
      <c r="E1270" s="220" t="s">
        <v>24</v>
      </c>
      <c r="F1270" s="220" t="s">
        <v>21</v>
      </c>
      <c r="G1270" s="187">
        <v>6337.760060876336</v>
      </c>
      <c r="H1270" s="187">
        <v>8450.346747835114</v>
      </c>
      <c r="I1270" s="187">
        <v>8266.6435576647855</v>
      </c>
      <c r="J1270" s="187">
        <v>8266.6435576647855</v>
      </c>
      <c r="K1270" s="187">
        <v>6337.760060876335</v>
      </c>
    </row>
    <row r="1271" spans="1:11" ht="78.75" x14ac:dyDescent="0.25">
      <c r="A1271" s="249" t="s">
        <v>2159</v>
      </c>
      <c r="B1271" s="247"/>
      <c r="C1271" s="260" t="s">
        <v>1117</v>
      </c>
      <c r="D1271" s="220" t="s">
        <v>1665</v>
      </c>
      <c r="E1271" s="220" t="s">
        <v>1666</v>
      </c>
      <c r="F1271" s="220" t="s">
        <v>20</v>
      </c>
      <c r="G1271" s="193">
        <v>57</v>
      </c>
      <c r="H1271" s="193">
        <v>64</v>
      </c>
      <c r="I1271" s="193">
        <v>65</v>
      </c>
      <c r="J1271" s="193">
        <v>65</v>
      </c>
      <c r="K1271" s="193">
        <v>57</v>
      </c>
    </row>
    <row r="1272" spans="1:11" ht="63" x14ac:dyDescent="0.25">
      <c r="A1272" s="251"/>
      <c r="B1272" s="247"/>
      <c r="C1272" s="260"/>
      <c r="D1272" s="220" t="s">
        <v>1120</v>
      </c>
      <c r="E1272" s="220" t="s">
        <v>24</v>
      </c>
      <c r="F1272" s="220" t="s">
        <v>21</v>
      </c>
      <c r="G1272" s="187">
        <v>5235.5409167785028</v>
      </c>
      <c r="H1272" s="187">
        <v>5878.5020819969159</v>
      </c>
      <c r="I1272" s="187">
        <v>5970.353677028118</v>
      </c>
      <c r="J1272" s="187">
        <v>5970.353677028118</v>
      </c>
      <c r="K1272" s="187">
        <v>5235.5409167785037</v>
      </c>
    </row>
    <row r="1273" spans="1:11" ht="78.75" x14ac:dyDescent="0.25">
      <c r="A1273" s="249" t="s">
        <v>2160</v>
      </c>
      <c r="B1273" s="247"/>
      <c r="C1273" s="260" t="s">
        <v>1117</v>
      </c>
      <c r="D1273" s="220" t="s">
        <v>1667</v>
      </c>
      <c r="E1273" s="220" t="s">
        <v>1668</v>
      </c>
      <c r="F1273" s="220" t="s">
        <v>20</v>
      </c>
      <c r="G1273" s="193">
        <v>66</v>
      </c>
      <c r="H1273" s="193">
        <v>73</v>
      </c>
      <c r="I1273" s="193">
        <v>75</v>
      </c>
      <c r="J1273" s="193">
        <v>75</v>
      </c>
      <c r="K1273" s="193">
        <v>66</v>
      </c>
    </row>
    <row r="1274" spans="1:11" ht="63" x14ac:dyDescent="0.25">
      <c r="A1274" s="251"/>
      <c r="B1274" s="247"/>
      <c r="C1274" s="260"/>
      <c r="D1274" s="220" t="s">
        <v>1120</v>
      </c>
      <c r="E1274" s="220" t="s">
        <v>24</v>
      </c>
      <c r="F1274" s="220" t="s">
        <v>21</v>
      </c>
      <c r="G1274" s="187">
        <v>6062.2052773784781</v>
      </c>
      <c r="H1274" s="187">
        <v>6705.1664431610434</v>
      </c>
      <c r="I1274" s="187">
        <v>6888.8696333846337</v>
      </c>
      <c r="J1274" s="187">
        <v>6888.8696333846337</v>
      </c>
      <c r="K1274" s="187">
        <v>6062.2052773784781</v>
      </c>
    </row>
    <row r="1275" spans="1:11" ht="78.75" x14ac:dyDescent="0.25">
      <c r="A1275" s="249" t="s">
        <v>2161</v>
      </c>
      <c r="B1275" s="247"/>
      <c r="C1275" s="260" t="s">
        <v>1138</v>
      </c>
      <c r="D1275" s="220" t="s">
        <v>1669</v>
      </c>
      <c r="E1275" s="220" t="s">
        <v>1670</v>
      </c>
      <c r="F1275" s="220" t="s">
        <v>20</v>
      </c>
      <c r="G1275" s="193">
        <v>72</v>
      </c>
      <c r="H1275" s="193">
        <v>71</v>
      </c>
      <c r="I1275" s="193">
        <v>70</v>
      </c>
      <c r="J1275" s="193">
        <v>70</v>
      </c>
      <c r="K1275" s="193">
        <v>72</v>
      </c>
    </row>
    <row r="1276" spans="1:11" ht="63" x14ac:dyDescent="0.25">
      <c r="A1276" s="251"/>
      <c r="B1276" s="247"/>
      <c r="C1276" s="260"/>
      <c r="D1276" s="220" t="s">
        <v>1120</v>
      </c>
      <c r="E1276" s="220" t="s">
        <v>24</v>
      </c>
      <c r="F1276" s="220" t="s">
        <v>21</v>
      </c>
      <c r="G1276" s="187">
        <v>6613.3148443741948</v>
      </c>
      <c r="H1276" s="187">
        <v>6521.4632493134422</v>
      </c>
      <c r="I1276" s="187">
        <v>6429.6116542526897</v>
      </c>
      <c r="J1276" s="187">
        <v>6429.6116542526897</v>
      </c>
      <c r="K1276" s="187">
        <v>6613.3148443741948</v>
      </c>
    </row>
    <row r="1277" spans="1:11" ht="94.5" x14ac:dyDescent="0.25">
      <c r="A1277" s="249" t="s">
        <v>2162</v>
      </c>
      <c r="B1277" s="247"/>
      <c r="C1277" s="260" t="s">
        <v>323</v>
      </c>
      <c r="D1277" s="218" t="s">
        <v>1671</v>
      </c>
      <c r="E1277" s="220" t="s">
        <v>1672</v>
      </c>
      <c r="F1277" s="220" t="s">
        <v>20</v>
      </c>
      <c r="G1277" s="193">
        <v>8</v>
      </c>
      <c r="H1277" s="193">
        <v>31</v>
      </c>
      <c r="I1277" s="193">
        <v>30</v>
      </c>
      <c r="J1277" s="193">
        <v>30</v>
      </c>
      <c r="K1277" s="193">
        <v>8</v>
      </c>
    </row>
    <row r="1278" spans="1:11" ht="63" x14ac:dyDescent="0.25">
      <c r="A1278" s="251"/>
      <c r="B1278" s="247"/>
      <c r="C1278" s="260"/>
      <c r="D1278" s="220" t="s">
        <v>1120</v>
      </c>
      <c r="E1278" s="220" t="s">
        <v>24</v>
      </c>
      <c r="F1278" s="220" t="s">
        <v>21</v>
      </c>
      <c r="G1278" s="187">
        <v>797.66670084535838</v>
      </c>
      <c r="H1278" s="187">
        <v>3090.9584657757637</v>
      </c>
      <c r="I1278" s="187">
        <v>2991.2501281700938</v>
      </c>
      <c r="J1278" s="187">
        <v>2991.2501281700938</v>
      </c>
      <c r="K1278" s="187">
        <v>797.66670084535838</v>
      </c>
    </row>
    <row r="1279" spans="1:11" ht="94.5" x14ac:dyDescent="0.25">
      <c r="A1279" s="249" t="s">
        <v>2163</v>
      </c>
      <c r="B1279" s="247"/>
      <c r="C1279" s="260" t="s">
        <v>1153</v>
      </c>
      <c r="D1279" s="220" t="s">
        <v>1605</v>
      </c>
      <c r="E1279" s="220" t="s">
        <v>1673</v>
      </c>
      <c r="F1279" s="220" t="s">
        <v>321</v>
      </c>
      <c r="G1279" s="193">
        <v>8316</v>
      </c>
      <c r="H1279" s="193">
        <v>7200</v>
      </c>
      <c r="I1279" s="193">
        <v>7200</v>
      </c>
      <c r="J1279" s="193">
        <v>7200</v>
      </c>
      <c r="K1279" s="193">
        <v>8316</v>
      </c>
    </row>
    <row r="1280" spans="1:11" ht="63" x14ac:dyDescent="0.25">
      <c r="A1280" s="251"/>
      <c r="B1280" s="247"/>
      <c r="C1280" s="260"/>
      <c r="D1280" s="220" t="s">
        <v>1120</v>
      </c>
      <c r="E1280" s="220" t="s">
        <v>24</v>
      </c>
      <c r="F1280" s="220" t="s">
        <v>21</v>
      </c>
      <c r="G1280" s="187">
        <v>479.34299257848721</v>
      </c>
      <c r="H1280" s="187">
        <v>415.01557799003223</v>
      </c>
      <c r="I1280" s="187">
        <v>415.01557799003223</v>
      </c>
      <c r="J1280" s="187">
        <v>415.01557799003223</v>
      </c>
      <c r="K1280" s="187">
        <v>479.34299257848721</v>
      </c>
    </row>
    <row r="1281" spans="1:11" ht="78.75" x14ac:dyDescent="0.25">
      <c r="A1281" s="249" t="s">
        <v>2164</v>
      </c>
      <c r="B1281" s="247"/>
      <c r="C1281" s="260" t="s">
        <v>1117</v>
      </c>
      <c r="D1281" s="220" t="s">
        <v>1676</v>
      </c>
      <c r="E1281" s="220" t="s">
        <v>1677</v>
      </c>
      <c r="F1281" s="220" t="s">
        <v>20</v>
      </c>
      <c r="G1281" s="193">
        <v>66</v>
      </c>
      <c r="H1281" s="193">
        <v>45</v>
      </c>
      <c r="I1281" s="193">
        <v>45</v>
      </c>
      <c r="J1281" s="193">
        <v>45</v>
      </c>
      <c r="K1281" s="193">
        <v>66</v>
      </c>
    </row>
    <row r="1282" spans="1:11" ht="63" x14ac:dyDescent="0.25">
      <c r="A1282" s="251"/>
      <c r="B1282" s="247"/>
      <c r="C1282" s="260"/>
      <c r="D1282" s="220" t="s">
        <v>1674</v>
      </c>
      <c r="E1282" s="220" t="s">
        <v>24</v>
      </c>
      <c r="F1282" s="220" t="s">
        <v>21</v>
      </c>
      <c r="G1282" s="187">
        <v>5561.2153027777631</v>
      </c>
      <c r="H1282" s="187">
        <v>3791.7377064393841</v>
      </c>
      <c r="I1282" s="187">
        <v>3791.7377064393841</v>
      </c>
      <c r="J1282" s="187">
        <v>3791.7377064393841</v>
      </c>
      <c r="K1282" s="187">
        <v>5561.2153027777631</v>
      </c>
    </row>
    <row r="1283" spans="1:11" ht="78.75" x14ac:dyDescent="0.25">
      <c r="A1283" s="249" t="s">
        <v>2165</v>
      </c>
      <c r="B1283" s="247"/>
      <c r="C1283" s="260" t="s">
        <v>323</v>
      </c>
      <c r="D1283" s="220" t="s">
        <v>1678</v>
      </c>
      <c r="E1283" s="220" t="s">
        <v>1679</v>
      </c>
      <c r="F1283" s="220" t="s">
        <v>20</v>
      </c>
      <c r="G1283" s="193">
        <v>87</v>
      </c>
      <c r="H1283" s="193">
        <v>91</v>
      </c>
      <c r="I1283" s="193">
        <v>90</v>
      </c>
      <c r="J1283" s="193">
        <v>90</v>
      </c>
      <c r="K1283" s="193">
        <v>87</v>
      </c>
    </row>
    <row r="1284" spans="1:11" ht="63" x14ac:dyDescent="0.25">
      <c r="A1284" s="251"/>
      <c r="B1284" s="247"/>
      <c r="C1284" s="260"/>
      <c r="D1284" s="220" t="s">
        <v>1674</v>
      </c>
      <c r="E1284" s="220" t="s">
        <v>24</v>
      </c>
      <c r="F1284" s="220" t="s">
        <v>21</v>
      </c>
      <c r="G1284" s="187">
        <v>4656.3581250736388</v>
      </c>
      <c r="H1284" s="187">
        <v>4870.443556111507</v>
      </c>
      <c r="I1284" s="187">
        <v>4816.9221983520401</v>
      </c>
      <c r="J1284" s="187">
        <v>4816.9221983520401</v>
      </c>
      <c r="K1284" s="187">
        <v>4656.3581250736388</v>
      </c>
    </row>
    <row r="1285" spans="1:11" ht="78.75" x14ac:dyDescent="0.25">
      <c r="A1285" s="249" t="s">
        <v>2166</v>
      </c>
      <c r="B1285" s="247"/>
      <c r="C1285" s="260" t="s">
        <v>323</v>
      </c>
      <c r="D1285" s="220" t="s">
        <v>1680</v>
      </c>
      <c r="E1285" s="220" t="s">
        <v>1681</v>
      </c>
      <c r="F1285" s="220" t="s">
        <v>20</v>
      </c>
      <c r="G1285" s="193">
        <v>34</v>
      </c>
      <c r="H1285" s="193">
        <v>44</v>
      </c>
      <c r="I1285" s="193">
        <v>45</v>
      </c>
      <c r="J1285" s="193">
        <v>45</v>
      </c>
      <c r="K1285" s="193">
        <v>34</v>
      </c>
    </row>
    <row r="1286" spans="1:11" ht="63" x14ac:dyDescent="0.25">
      <c r="A1286" s="251"/>
      <c r="B1286" s="247"/>
      <c r="C1286" s="260"/>
      <c r="D1286" s="220" t="s">
        <v>1674</v>
      </c>
      <c r="E1286" s="220" t="s">
        <v>24</v>
      </c>
      <c r="F1286" s="220" t="s">
        <v>21</v>
      </c>
      <c r="G1286" s="187">
        <v>1812.7806459871504</v>
      </c>
      <c r="H1286" s="187">
        <v>2345.9514242186651</v>
      </c>
      <c r="I1286" s="187">
        <v>2399.2685020418166</v>
      </c>
      <c r="J1286" s="187">
        <v>2399.2685020418166</v>
      </c>
      <c r="K1286" s="187">
        <v>1812.7806459871501</v>
      </c>
    </row>
    <row r="1287" spans="1:11" ht="78.75" x14ac:dyDescent="0.25">
      <c r="A1287" s="249" t="s">
        <v>2167</v>
      </c>
      <c r="B1287" s="247"/>
      <c r="C1287" s="260" t="s">
        <v>323</v>
      </c>
      <c r="D1287" s="220" t="s">
        <v>1682</v>
      </c>
      <c r="E1287" s="220" t="s">
        <v>1683</v>
      </c>
      <c r="F1287" s="220" t="s">
        <v>20</v>
      </c>
      <c r="G1287" s="193">
        <v>96.666666666666671</v>
      </c>
      <c r="H1287" s="193">
        <v>90</v>
      </c>
      <c r="I1287" s="193">
        <v>90</v>
      </c>
      <c r="J1287" s="193">
        <v>90</v>
      </c>
      <c r="K1287" s="193">
        <v>97</v>
      </c>
    </row>
    <row r="1288" spans="1:11" ht="63" x14ac:dyDescent="0.25">
      <c r="A1288" s="251"/>
      <c r="B1288" s="247"/>
      <c r="C1288" s="260"/>
      <c r="D1288" s="220" t="s">
        <v>1675</v>
      </c>
      <c r="E1288" s="220" t="s">
        <v>24</v>
      </c>
      <c r="F1288" s="220" t="s">
        <v>21</v>
      </c>
      <c r="G1288" s="187">
        <v>5153.9841961918301</v>
      </c>
      <c r="H1288" s="187">
        <v>4798.5370102475654</v>
      </c>
      <c r="I1288" s="187">
        <v>4798.5370102475654</v>
      </c>
      <c r="J1288" s="187">
        <v>4798.5370102475654</v>
      </c>
      <c r="K1288" s="187">
        <v>5153.9841961918291</v>
      </c>
    </row>
    <row r="1289" spans="1:11" ht="78.75" x14ac:dyDescent="0.25">
      <c r="A1289" s="249" t="s">
        <v>2168</v>
      </c>
      <c r="B1289" s="247"/>
      <c r="C1289" s="260" t="s">
        <v>323</v>
      </c>
      <c r="D1289" s="220" t="s">
        <v>1684</v>
      </c>
      <c r="E1289" s="220" t="s">
        <v>1685</v>
      </c>
      <c r="F1289" s="220" t="s">
        <v>20</v>
      </c>
      <c r="G1289" s="193">
        <v>66</v>
      </c>
      <c r="H1289" s="193">
        <v>75</v>
      </c>
      <c r="I1289" s="193">
        <v>75</v>
      </c>
      <c r="J1289" s="193">
        <v>75</v>
      </c>
      <c r="K1289" s="193">
        <v>75</v>
      </c>
    </row>
    <row r="1290" spans="1:11" ht="63" x14ac:dyDescent="0.25">
      <c r="A1290" s="251"/>
      <c r="B1290" s="247"/>
      <c r="C1290" s="260"/>
      <c r="D1290" s="220" t="s">
        <v>1674</v>
      </c>
      <c r="E1290" s="220" t="s">
        <v>24</v>
      </c>
      <c r="F1290" s="220" t="s">
        <v>21</v>
      </c>
      <c r="G1290" s="187">
        <v>3501.1547767526813</v>
      </c>
      <c r="H1290" s="187">
        <v>3978.5849735825923</v>
      </c>
      <c r="I1290" s="187">
        <v>3978.5849735825918</v>
      </c>
      <c r="J1290" s="187">
        <v>3978.5849735825918</v>
      </c>
      <c r="K1290" s="187">
        <v>3978.5849735825918</v>
      </c>
    </row>
    <row r="1291" spans="1:11" ht="78.75" x14ac:dyDescent="0.25">
      <c r="A1291" s="249" t="s">
        <v>2169</v>
      </c>
      <c r="B1291" s="247"/>
      <c r="C1291" s="260" t="s">
        <v>323</v>
      </c>
      <c r="D1291" s="220" t="s">
        <v>1686</v>
      </c>
      <c r="E1291" s="220" t="s">
        <v>1687</v>
      </c>
      <c r="F1291" s="220" t="s">
        <v>20</v>
      </c>
      <c r="G1291" s="193">
        <v>78</v>
      </c>
      <c r="H1291" s="193">
        <v>74</v>
      </c>
      <c r="I1291" s="193">
        <v>75</v>
      </c>
      <c r="J1291" s="193">
        <v>75</v>
      </c>
      <c r="K1291" s="193">
        <v>75</v>
      </c>
    </row>
    <row r="1292" spans="1:11" ht="63" x14ac:dyDescent="0.25">
      <c r="A1292" s="251"/>
      <c r="B1292" s="247"/>
      <c r="C1292" s="260"/>
      <c r="D1292" s="220" t="s">
        <v>1674</v>
      </c>
      <c r="E1292" s="220" t="s">
        <v>24</v>
      </c>
      <c r="F1292" s="220" t="s">
        <v>21</v>
      </c>
      <c r="G1292" s="187">
        <v>4140.9597136398261</v>
      </c>
      <c r="H1292" s="187">
        <v>3928.6028052480401</v>
      </c>
      <c r="I1292" s="187">
        <v>3981.6920323459867</v>
      </c>
      <c r="J1292" s="187">
        <v>3981.6920323459867</v>
      </c>
      <c r="K1292" s="187">
        <v>3981.6920323459867</v>
      </c>
    </row>
    <row r="1293" spans="1:11" ht="78.75" x14ac:dyDescent="0.25">
      <c r="A1293" s="249" t="s">
        <v>2170</v>
      </c>
      <c r="B1293" s="247"/>
      <c r="C1293" s="260" t="s">
        <v>323</v>
      </c>
      <c r="D1293" s="220" t="s">
        <v>1688</v>
      </c>
      <c r="E1293" s="220" t="s">
        <v>1689</v>
      </c>
      <c r="F1293" s="220" t="s">
        <v>20</v>
      </c>
      <c r="G1293" s="193">
        <v>94</v>
      </c>
      <c r="H1293" s="193">
        <v>99</v>
      </c>
      <c r="I1293" s="193">
        <v>100</v>
      </c>
      <c r="J1293" s="193">
        <v>100</v>
      </c>
      <c r="K1293" s="193">
        <v>94</v>
      </c>
    </row>
    <row r="1294" spans="1:11" ht="63" x14ac:dyDescent="0.25">
      <c r="A1294" s="251"/>
      <c r="B1294" s="247"/>
      <c r="C1294" s="260"/>
      <c r="D1294" s="220" t="s">
        <v>1674</v>
      </c>
      <c r="E1294" s="220" t="s">
        <v>24</v>
      </c>
      <c r="F1294" s="220" t="s">
        <v>21</v>
      </c>
      <c r="G1294" s="187">
        <v>5029.5776809702102</v>
      </c>
      <c r="H1294" s="187">
        <v>5278.3907111242133</v>
      </c>
      <c r="I1294" s="187">
        <v>5331.7077890143573</v>
      </c>
      <c r="J1294" s="187">
        <v>5331.7077890143582</v>
      </c>
      <c r="K1294" s="187">
        <v>5029.5776809702111</v>
      </c>
    </row>
    <row r="1295" spans="1:11" ht="78.75" x14ac:dyDescent="0.25">
      <c r="A1295" s="249" t="s">
        <v>2171</v>
      </c>
      <c r="B1295" s="247"/>
      <c r="C1295" s="260" t="s">
        <v>323</v>
      </c>
      <c r="D1295" s="220" t="s">
        <v>1690</v>
      </c>
      <c r="E1295" s="220" t="s">
        <v>1689</v>
      </c>
      <c r="F1295" s="220" t="s">
        <v>20</v>
      </c>
      <c r="G1295" s="193">
        <v>24</v>
      </c>
      <c r="H1295" s="193">
        <v>106</v>
      </c>
      <c r="I1295" s="193">
        <v>105</v>
      </c>
      <c r="J1295" s="193">
        <v>105</v>
      </c>
      <c r="K1295" s="193">
        <v>24</v>
      </c>
    </row>
    <row r="1296" spans="1:11" ht="63" x14ac:dyDescent="0.25">
      <c r="A1296" s="251"/>
      <c r="B1296" s="247"/>
      <c r="C1296" s="260"/>
      <c r="D1296" s="220" t="s">
        <v>1674</v>
      </c>
      <c r="E1296" s="220" t="s">
        <v>24</v>
      </c>
      <c r="F1296" s="220" t="s">
        <v>21</v>
      </c>
      <c r="G1296" s="187">
        <v>1297.3822243216252</v>
      </c>
      <c r="H1296" s="187">
        <v>5651.6102374558477</v>
      </c>
      <c r="I1296" s="187">
        <v>5598.2931597440001</v>
      </c>
      <c r="J1296" s="187">
        <v>5598.2931597440001</v>
      </c>
      <c r="K1296" s="187">
        <v>1297.3822243216252</v>
      </c>
    </row>
    <row r="1297" spans="1:11" ht="78.75" x14ac:dyDescent="0.25">
      <c r="A1297" s="249" t="s">
        <v>2172</v>
      </c>
      <c r="B1297" s="247"/>
      <c r="C1297" s="260" t="s">
        <v>323</v>
      </c>
      <c r="D1297" s="220" t="s">
        <v>1691</v>
      </c>
      <c r="E1297" s="220" t="s">
        <v>1692</v>
      </c>
      <c r="F1297" s="220" t="s">
        <v>20</v>
      </c>
      <c r="G1297" s="193">
        <v>35</v>
      </c>
      <c r="H1297" s="193">
        <v>37</v>
      </c>
      <c r="I1297" s="193">
        <v>35</v>
      </c>
      <c r="J1297" s="193">
        <v>35</v>
      </c>
      <c r="K1297" s="193">
        <v>35</v>
      </c>
    </row>
    <row r="1298" spans="1:11" ht="63" x14ac:dyDescent="0.25">
      <c r="A1298" s="251"/>
      <c r="B1298" s="247"/>
      <c r="C1298" s="260"/>
      <c r="D1298" s="220" t="s">
        <v>1674</v>
      </c>
      <c r="E1298" s="220" t="s">
        <v>24</v>
      </c>
      <c r="F1298" s="220" t="s">
        <v>21</v>
      </c>
      <c r="G1298" s="187">
        <v>1883.87008910334</v>
      </c>
      <c r="H1298" s="187">
        <v>1972.7318857591576</v>
      </c>
      <c r="I1298" s="187">
        <v>1866.0977297721763</v>
      </c>
      <c r="J1298" s="187">
        <v>1866.0977297721763</v>
      </c>
      <c r="K1298" s="187">
        <v>1883.8700891033402</v>
      </c>
    </row>
    <row r="1299" spans="1:11" ht="110.25" customHeight="1" x14ac:dyDescent="0.25">
      <c r="A1299" s="249" t="s">
        <v>2173</v>
      </c>
      <c r="B1299" s="247"/>
      <c r="C1299" s="260" t="s">
        <v>323</v>
      </c>
      <c r="D1299" s="220" t="s">
        <v>1693</v>
      </c>
      <c r="E1299" s="220" t="s">
        <v>1694</v>
      </c>
      <c r="F1299" s="220" t="s">
        <v>20</v>
      </c>
      <c r="G1299" s="193">
        <v>86</v>
      </c>
      <c r="H1299" s="193">
        <v>82</v>
      </c>
      <c r="I1299" s="193">
        <v>80</v>
      </c>
      <c r="J1299" s="193">
        <v>80</v>
      </c>
      <c r="K1299" s="193">
        <v>86</v>
      </c>
    </row>
    <row r="1300" spans="1:11" ht="63" x14ac:dyDescent="0.25">
      <c r="A1300" s="251"/>
      <c r="B1300" s="247"/>
      <c r="C1300" s="260"/>
      <c r="D1300" s="220" t="s">
        <v>1674</v>
      </c>
      <c r="E1300" s="220" t="s">
        <v>24</v>
      </c>
      <c r="F1300" s="220" t="s">
        <v>21</v>
      </c>
      <c r="G1300" s="187">
        <v>4585.2687024208744</v>
      </c>
      <c r="H1300" s="187">
        <v>4372.0003906803686</v>
      </c>
      <c r="I1300" s="187">
        <v>4265.3662348101161</v>
      </c>
      <c r="J1300" s="187">
        <v>4265.3662348101161</v>
      </c>
      <c r="K1300" s="187">
        <v>4585.2687024208744</v>
      </c>
    </row>
    <row r="1301" spans="1:11" ht="110.25" customHeight="1" x14ac:dyDescent="0.25">
      <c r="A1301" s="249" t="s">
        <v>2174</v>
      </c>
      <c r="B1301" s="247"/>
      <c r="C1301" s="260" t="s">
        <v>323</v>
      </c>
      <c r="D1301" s="220" t="s">
        <v>1695</v>
      </c>
      <c r="E1301" s="220" t="s">
        <v>1696</v>
      </c>
      <c r="F1301" s="220" t="s">
        <v>20</v>
      </c>
      <c r="G1301" s="193">
        <v>114</v>
      </c>
      <c r="H1301" s="193">
        <v>104</v>
      </c>
      <c r="I1301" s="193">
        <v>105</v>
      </c>
      <c r="J1301" s="193">
        <v>105</v>
      </c>
      <c r="K1301" s="193">
        <v>114</v>
      </c>
    </row>
    <row r="1302" spans="1:11" ht="63" x14ac:dyDescent="0.25">
      <c r="A1302" s="251"/>
      <c r="B1302" s="247"/>
      <c r="C1302" s="260"/>
      <c r="D1302" s="220" t="s">
        <v>1674</v>
      </c>
      <c r="E1302" s="220" t="s">
        <v>24</v>
      </c>
      <c r="F1302" s="220" t="s">
        <v>21</v>
      </c>
      <c r="G1302" s="187">
        <v>6095.9192356276435</v>
      </c>
      <c r="H1302" s="187">
        <v>5544.9760977137757</v>
      </c>
      <c r="I1302" s="187">
        <v>5598.2931755764084</v>
      </c>
      <c r="J1302" s="187">
        <v>5598.2931755764084</v>
      </c>
      <c r="K1302" s="187">
        <v>6095.9192356276444</v>
      </c>
    </row>
    <row r="1303" spans="1:11" ht="78.75" x14ac:dyDescent="0.25">
      <c r="A1303" s="249" t="s">
        <v>2175</v>
      </c>
      <c r="B1303" s="247"/>
      <c r="C1303" s="260" t="s">
        <v>323</v>
      </c>
      <c r="D1303" s="220" t="s">
        <v>1697</v>
      </c>
      <c r="E1303" s="220" t="s">
        <v>1698</v>
      </c>
      <c r="F1303" s="220" t="s">
        <v>20</v>
      </c>
      <c r="G1303" s="193">
        <v>96</v>
      </c>
      <c r="H1303" s="193">
        <v>100</v>
      </c>
      <c r="I1303" s="193">
        <v>100</v>
      </c>
      <c r="J1303" s="193">
        <v>100</v>
      </c>
      <c r="K1303" s="193">
        <v>96</v>
      </c>
    </row>
    <row r="1304" spans="1:11" ht="63" x14ac:dyDescent="0.25">
      <c r="A1304" s="251"/>
      <c r="B1304" s="247"/>
      <c r="C1304" s="260"/>
      <c r="D1304" s="220" t="s">
        <v>1674</v>
      </c>
      <c r="E1304" s="220" t="s">
        <v>24</v>
      </c>
      <c r="F1304" s="220" t="s">
        <v>21</v>
      </c>
      <c r="G1304" s="187">
        <v>5100.6671138546881</v>
      </c>
      <c r="H1304" s="187">
        <v>5313.1949102653007</v>
      </c>
      <c r="I1304" s="187">
        <v>5313.1949102653007</v>
      </c>
      <c r="J1304" s="187">
        <v>5313.1949102653007</v>
      </c>
      <c r="K1304" s="187">
        <v>5100.6671138546881</v>
      </c>
    </row>
    <row r="1305" spans="1:11" ht="78.75" x14ac:dyDescent="0.25">
      <c r="A1305" s="249" t="s">
        <v>2176</v>
      </c>
      <c r="B1305" s="247"/>
      <c r="C1305" s="260" t="s">
        <v>323</v>
      </c>
      <c r="D1305" s="220" t="s">
        <v>1699</v>
      </c>
      <c r="E1305" s="220" t="s">
        <v>1700</v>
      </c>
      <c r="F1305" s="220" t="s">
        <v>20</v>
      </c>
      <c r="G1305" s="193">
        <v>115</v>
      </c>
      <c r="H1305" s="193">
        <v>25</v>
      </c>
      <c r="I1305" s="193">
        <v>25</v>
      </c>
      <c r="J1305" s="193">
        <v>25</v>
      </c>
      <c r="K1305" s="193">
        <v>115</v>
      </c>
    </row>
    <row r="1306" spans="1:11" ht="63" x14ac:dyDescent="0.25">
      <c r="A1306" s="251"/>
      <c r="B1306" s="247"/>
      <c r="C1306" s="260"/>
      <c r="D1306" s="220" t="s">
        <v>1674</v>
      </c>
      <c r="E1306" s="220" t="s">
        <v>24</v>
      </c>
      <c r="F1306" s="220" t="s">
        <v>21</v>
      </c>
      <c r="G1306" s="187">
        <v>6113.6915964066911</v>
      </c>
      <c r="H1306" s="187">
        <v>1329.0633905231937</v>
      </c>
      <c r="I1306" s="187">
        <v>1329.0633905231939</v>
      </c>
      <c r="J1306" s="187">
        <v>1329.0633905231939</v>
      </c>
      <c r="K1306" s="187">
        <v>6113.691596406692</v>
      </c>
    </row>
    <row r="1307" spans="1:11" ht="78.75" x14ac:dyDescent="0.25">
      <c r="A1307" s="249" t="s">
        <v>2177</v>
      </c>
      <c r="B1307" s="247"/>
      <c r="C1307" s="260" t="s">
        <v>323</v>
      </c>
      <c r="D1307" s="220" t="s">
        <v>1701</v>
      </c>
      <c r="E1307" s="220" t="s">
        <v>1702</v>
      </c>
      <c r="F1307" s="220" t="s">
        <v>20</v>
      </c>
      <c r="G1307" s="193">
        <v>68</v>
      </c>
      <c r="H1307" s="193">
        <v>73</v>
      </c>
      <c r="I1307" s="193">
        <v>75</v>
      </c>
      <c r="J1307" s="193">
        <v>75</v>
      </c>
      <c r="K1307" s="193">
        <v>68</v>
      </c>
    </row>
    <row r="1308" spans="1:11" ht="63" x14ac:dyDescent="0.25">
      <c r="A1308" s="251"/>
      <c r="B1308" s="247"/>
      <c r="C1308" s="260"/>
      <c r="D1308" s="220" t="s">
        <v>1674</v>
      </c>
      <c r="E1308" s="220" t="s">
        <v>24</v>
      </c>
      <c r="F1308" s="220" t="s">
        <v>21</v>
      </c>
      <c r="G1308" s="187">
        <v>3625.5612919743007</v>
      </c>
      <c r="H1308" s="187">
        <v>3892.1466810900583</v>
      </c>
      <c r="I1308" s="187">
        <v>3998.7808367363614</v>
      </c>
      <c r="J1308" s="187">
        <v>3998.7808367363614</v>
      </c>
      <c r="K1308" s="187">
        <v>3625.5612919743012</v>
      </c>
    </row>
    <row r="1309" spans="1:11" ht="78.75" x14ac:dyDescent="0.25">
      <c r="A1309" s="249" t="s">
        <v>2178</v>
      </c>
      <c r="B1309" s="247"/>
      <c r="C1309" s="260" t="s">
        <v>323</v>
      </c>
      <c r="D1309" s="220" t="s">
        <v>1703</v>
      </c>
      <c r="E1309" s="220" t="s">
        <v>1704</v>
      </c>
      <c r="F1309" s="220" t="s">
        <v>20</v>
      </c>
      <c r="G1309" s="193">
        <v>101</v>
      </c>
      <c r="H1309" s="193">
        <v>79</v>
      </c>
      <c r="I1309" s="193">
        <v>80</v>
      </c>
      <c r="J1309" s="193">
        <v>80</v>
      </c>
      <c r="K1309" s="193">
        <v>101</v>
      </c>
    </row>
    <row r="1310" spans="1:11" ht="63" x14ac:dyDescent="0.25">
      <c r="A1310" s="251"/>
      <c r="B1310" s="247"/>
      <c r="C1310" s="260"/>
      <c r="D1310" s="220" t="s">
        <v>1674</v>
      </c>
      <c r="E1310" s="220" t="s">
        <v>24</v>
      </c>
      <c r="F1310" s="220" t="s">
        <v>21</v>
      </c>
      <c r="G1310" s="187">
        <v>5402.7972164033563</v>
      </c>
      <c r="H1310" s="187">
        <v>4212.0491456828795</v>
      </c>
      <c r="I1310" s="187">
        <v>4265.3662234763333</v>
      </c>
      <c r="J1310" s="187">
        <v>4265.3662234763333</v>
      </c>
      <c r="K1310" s="187">
        <v>5402.7972164033554</v>
      </c>
    </row>
    <row r="1311" spans="1:11" ht="78.75" customHeight="1" x14ac:dyDescent="0.25">
      <c r="A1311" s="249" t="s">
        <v>2179</v>
      </c>
      <c r="B1311" s="247"/>
      <c r="C1311" s="260" t="s">
        <v>323</v>
      </c>
      <c r="D1311" s="90" t="s">
        <v>1705</v>
      </c>
      <c r="E1311" s="220" t="s">
        <v>1706</v>
      </c>
      <c r="F1311" s="220" t="s">
        <v>20</v>
      </c>
      <c r="G1311" s="193">
        <v>44</v>
      </c>
      <c r="H1311" s="193">
        <v>64</v>
      </c>
      <c r="I1311" s="193">
        <v>65</v>
      </c>
      <c r="J1311" s="193">
        <v>65</v>
      </c>
      <c r="K1311" s="193">
        <v>44</v>
      </c>
    </row>
    <row r="1312" spans="1:11" ht="63" x14ac:dyDescent="0.25">
      <c r="A1312" s="251"/>
      <c r="B1312" s="247"/>
      <c r="C1312" s="260"/>
      <c r="D1312" s="220" t="s">
        <v>1674</v>
      </c>
      <c r="E1312" s="220" t="s">
        <v>24</v>
      </c>
      <c r="F1312" s="220" t="s">
        <v>21</v>
      </c>
      <c r="G1312" s="187">
        <v>2345.9514284317229</v>
      </c>
      <c r="H1312" s="187">
        <v>3412.2929868097785</v>
      </c>
      <c r="I1312" s="187">
        <v>3465.6100647286812</v>
      </c>
      <c r="J1312" s="187">
        <v>3465.6100647286812</v>
      </c>
      <c r="K1312" s="187">
        <v>2345.9514284317224</v>
      </c>
    </row>
    <row r="1313" spans="1:11" ht="78.75" customHeight="1" x14ac:dyDescent="0.25">
      <c r="A1313" s="249" t="s">
        <v>2180</v>
      </c>
      <c r="B1313" s="247"/>
      <c r="C1313" s="260" t="s">
        <v>1549</v>
      </c>
      <c r="D1313" s="220" t="s">
        <v>1707</v>
      </c>
      <c r="E1313" s="220" t="s">
        <v>1708</v>
      </c>
      <c r="F1313" s="220" t="s">
        <v>20</v>
      </c>
      <c r="G1313" s="193">
        <v>82</v>
      </c>
      <c r="H1313" s="231" t="s">
        <v>363</v>
      </c>
      <c r="I1313" s="231" t="s">
        <v>363</v>
      </c>
      <c r="J1313" s="231" t="s">
        <v>363</v>
      </c>
      <c r="K1313" s="231" t="s">
        <v>363</v>
      </c>
    </row>
    <row r="1314" spans="1:11" ht="63" x14ac:dyDescent="0.25">
      <c r="A1314" s="251"/>
      <c r="B1314" s="247"/>
      <c r="C1314" s="260"/>
      <c r="D1314" s="220" t="s">
        <v>1674</v>
      </c>
      <c r="E1314" s="220" t="s">
        <v>24</v>
      </c>
      <c r="F1314" s="220" t="s">
        <v>21</v>
      </c>
      <c r="G1314" s="187">
        <v>7538.2446068571571</v>
      </c>
      <c r="H1314" s="231" t="s">
        <v>363</v>
      </c>
      <c r="I1314" s="231" t="s">
        <v>363</v>
      </c>
      <c r="J1314" s="231" t="s">
        <v>363</v>
      </c>
      <c r="K1314" s="231" t="s">
        <v>363</v>
      </c>
    </row>
    <row r="1315" spans="1:11" ht="78.75" x14ac:dyDescent="0.25">
      <c r="A1315" s="249" t="s">
        <v>2181</v>
      </c>
      <c r="B1315" s="247"/>
      <c r="C1315" s="260" t="s">
        <v>323</v>
      </c>
      <c r="D1315" s="220" t="s">
        <v>1709</v>
      </c>
      <c r="E1315" s="220" t="s">
        <v>1710</v>
      </c>
      <c r="F1315" s="220" t="s">
        <v>20</v>
      </c>
      <c r="G1315" s="193">
        <v>78</v>
      </c>
      <c r="H1315" s="193">
        <v>68</v>
      </c>
      <c r="I1315" s="193">
        <v>70</v>
      </c>
      <c r="J1315" s="193">
        <v>70</v>
      </c>
      <c r="K1315" s="193">
        <v>78</v>
      </c>
    </row>
    <row r="1316" spans="1:11" ht="63" x14ac:dyDescent="0.25">
      <c r="A1316" s="251"/>
      <c r="B1316" s="247"/>
      <c r="C1316" s="260"/>
      <c r="D1316" s="220" t="s">
        <v>1675</v>
      </c>
      <c r="E1316" s="220" t="s">
        <v>24</v>
      </c>
      <c r="F1316" s="220" t="s">
        <v>21</v>
      </c>
      <c r="G1316" s="187">
        <v>7170.5253532502029</v>
      </c>
      <c r="H1316" s="187">
        <v>6251.2272310386388</v>
      </c>
      <c r="I1316" s="187">
        <v>6435.0868554809513</v>
      </c>
      <c r="J1316" s="187">
        <v>6435.0868554809513</v>
      </c>
      <c r="K1316" s="187">
        <v>7170.5253532502029</v>
      </c>
    </row>
    <row r="1317" spans="1:11" ht="78.75" x14ac:dyDescent="0.25">
      <c r="A1317" s="249" t="s">
        <v>2182</v>
      </c>
      <c r="B1317" s="247"/>
      <c r="C1317" s="260" t="s">
        <v>323</v>
      </c>
      <c r="D1317" s="220" t="s">
        <v>1711</v>
      </c>
      <c r="E1317" s="220" t="s">
        <v>1712</v>
      </c>
      <c r="F1317" s="220" t="s">
        <v>20</v>
      </c>
      <c r="G1317" s="193">
        <v>65</v>
      </c>
      <c r="H1317" s="193">
        <v>64</v>
      </c>
      <c r="I1317" s="193">
        <v>65</v>
      </c>
      <c r="J1317" s="193">
        <v>65</v>
      </c>
      <c r="K1317" s="193">
        <v>295</v>
      </c>
    </row>
    <row r="1318" spans="1:11" ht="63" x14ac:dyDescent="0.25">
      <c r="A1318" s="251"/>
      <c r="B1318" s="247"/>
      <c r="C1318" s="260"/>
      <c r="D1318" s="220" t="s">
        <v>1674</v>
      </c>
      <c r="E1318" s="220" t="s">
        <v>24</v>
      </c>
      <c r="F1318" s="220" t="s">
        <v>21</v>
      </c>
      <c r="G1318" s="187">
        <v>6729.1764703420249</v>
      </c>
      <c r="H1318" s="187">
        <v>6625.6506784906087</v>
      </c>
      <c r="I1318" s="187">
        <v>6729.1764703420249</v>
      </c>
      <c r="J1318" s="187">
        <v>6729.1764703420249</v>
      </c>
      <c r="K1318" s="187">
        <v>6540.1085961676999</v>
      </c>
    </row>
    <row r="1319" spans="1:11" ht="78.75" x14ac:dyDescent="0.25">
      <c r="A1319" s="249" t="s">
        <v>2183</v>
      </c>
      <c r="B1319" s="247"/>
      <c r="C1319" s="260" t="s">
        <v>323</v>
      </c>
      <c r="D1319" s="220" t="s">
        <v>1713</v>
      </c>
      <c r="E1319" s="220" t="s">
        <v>1714</v>
      </c>
      <c r="F1319" s="220" t="s">
        <v>20</v>
      </c>
      <c r="G1319" s="193">
        <v>53</v>
      </c>
      <c r="H1319" s="193">
        <v>46</v>
      </c>
      <c r="I1319" s="193">
        <v>45</v>
      </c>
      <c r="J1319" s="193">
        <v>45</v>
      </c>
      <c r="K1319" s="193">
        <v>53</v>
      </c>
    </row>
    <row r="1320" spans="1:11" ht="63" x14ac:dyDescent="0.25">
      <c r="A1320" s="251"/>
      <c r="B1320" s="247"/>
      <c r="C1320" s="260"/>
      <c r="D1320" s="220" t="s">
        <v>1674</v>
      </c>
      <c r="E1320" s="220" t="s">
        <v>24</v>
      </c>
      <c r="F1320" s="220" t="s">
        <v>21</v>
      </c>
      <c r="G1320" s="187">
        <v>5486.8669673379809</v>
      </c>
      <c r="H1320" s="187">
        <v>4762.1864244820217</v>
      </c>
      <c r="I1320" s="187">
        <v>4658.6606326454566</v>
      </c>
      <c r="J1320" s="187">
        <v>4658.6606326454566</v>
      </c>
      <c r="K1320" s="187">
        <v>5486.8669673379818</v>
      </c>
    </row>
    <row r="1321" spans="1:11" ht="78.75" x14ac:dyDescent="0.25">
      <c r="A1321" s="249" t="s">
        <v>2184</v>
      </c>
      <c r="B1321" s="247"/>
      <c r="C1321" s="260" t="s">
        <v>323</v>
      </c>
      <c r="D1321" s="220" t="s">
        <v>1715</v>
      </c>
      <c r="E1321" s="220" t="s">
        <v>1716</v>
      </c>
      <c r="F1321" s="220" t="s">
        <v>20</v>
      </c>
      <c r="G1321" s="193">
        <v>22</v>
      </c>
      <c r="H1321" s="193">
        <v>23</v>
      </c>
      <c r="I1321" s="193">
        <v>25</v>
      </c>
      <c r="J1321" s="193">
        <v>25</v>
      </c>
      <c r="K1321" s="193">
        <v>22</v>
      </c>
    </row>
    <row r="1322" spans="1:11" ht="63" x14ac:dyDescent="0.25">
      <c r="A1322" s="251"/>
      <c r="B1322" s="247"/>
      <c r="C1322" s="260"/>
      <c r="D1322" s="220" t="s">
        <v>1674</v>
      </c>
      <c r="E1322" s="220" t="s">
        <v>24</v>
      </c>
      <c r="F1322" s="220" t="s">
        <v>21</v>
      </c>
      <c r="G1322" s="187">
        <v>2277.5674238793658</v>
      </c>
      <c r="H1322" s="187">
        <v>2381.0932158738824</v>
      </c>
      <c r="I1322" s="187">
        <v>2588.1447998629155</v>
      </c>
      <c r="J1322" s="187">
        <v>2588.1447998629155</v>
      </c>
      <c r="K1322" s="187">
        <v>2277.5674238793658</v>
      </c>
    </row>
    <row r="1323" spans="1:11" ht="78.75" x14ac:dyDescent="0.25">
      <c r="A1323" s="249" t="s">
        <v>2185</v>
      </c>
      <c r="B1323" s="247"/>
      <c r="C1323" s="260" t="s">
        <v>323</v>
      </c>
      <c r="D1323" s="220" t="s">
        <v>1717</v>
      </c>
      <c r="E1323" s="220" t="s">
        <v>1718</v>
      </c>
      <c r="F1323" s="220" t="s">
        <v>20</v>
      </c>
      <c r="G1323" s="193">
        <v>198</v>
      </c>
      <c r="H1323" s="193">
        <v>265</v>
      </c>
      <c r="I1323" s="193">
        <v>265</v>
      </c>
      <c r="J1323" s="193">
        <v>265</v>
      </c>
      <c r="K1323" s="193">
        <v>198</v>
      </c>
    </row>
    <row r="1324" spans="1:11" ht="63" x14ac:dyDescent="0.25">
      <c r="A1324" s="251"/>
      <c r="B1324" s="247"/>
      <c r="C1324" s="260"/>
      <c r="D1324" s="220" t="s">
        <v>1674</v>
      </c>
      <c r="E1324" s="220" t="s">
        <v>24</v>
      </c>
      <c r="F1324" s="220" t="s">
        <v>21</v>
      </c>
      <c r="G1324" s="187">
        <v>18793.497781325728</v>
      </c>
      <c r="H1324" s="187">
        <v>15152.9136972289</v>
      </c>
      <c r="I1324" s="187">
        <v>47317.8</v>
      </c>
      <c r="J1324" s="187">
        <v>11434.68</v>
      </c>
      <c r="K1324" s="187">
        <v>48793.5</v>
      </c>
    </row>
    <row r="1325" spans="1:11" ht="78.75" x14ac:dyDescent="0.25">
      <c r="A1325" s="249" t="s">
        <v>2186</v>
      </c>
      <c r="B1325" s="247"/>
      <c r="C1325" s="260" t="s">
        <v>323</v>
      </c>
      <c r="D1325" s="220" t="s">
        <v>1719</v>
      </c>
      <c r="E1325" s="220" t="s">
        <v>1720</v>
      </c>
      <c r="F1325" s="220" t="s">
        <v>20</v>
      </c>
      <c r="G1325" s="193">
        <v>70</v>
      </c>
      <c r="H1325" s="193">
        <v>53</v>
      </c>
      <c r="I1325" s="193">
        <v>55</v>
      </c>
      <c r="J1325" s="193">
        <v>55</v>
      </c>
      <c r="K1325" s="193">
        <v>70</v>
      </c>
    </row>
    <row r="1326" spans="1:11" ht="63" x14ac:dyDescent="0.25">
      <c r="A1326" s="251"/>
      <c r="B1326" s="247"/>
      <c r="C1326" s="260"/>
      <c r="D1326" s="220" t="s">
        <v>1674</v>
      </c>
      <c r="E1326" s="220" t="s">
        <v>24</v>
      </c>
      <c r="F1326" s="220" t="s">
        <v>21</v>
      </c>
      <c r="G1326" s="187">
        <v>5898.2586563215755</v>
      </c>
      <c r="H1326" s="187">
        <v>4465.8244112149068</v>
      </c>
      <c r="I1326" s="187">
        <v>4634.3460871098086</v>
      </c>
      <c r="J1326" s="187">
        <v>4634.3460871098086</v>
      </c>
      <c r="K1326" s="187">
        <v>5898.2586563215746</v>
      </c>
    </row>
    <row r="1327" spans="1:11" ht="78.75" x14ac:dyDescent="0.25">
      <c r="A1327" s="249" t="s">
        <v>2187</v>
      </c>
      <c r="B1327" s="247"/>
      <c r="C1327" s="260" t="s">
        <v>323</v>
      </c>
      <c r="D1327" s="220" t="s">
        <v>1721</v>
      </c>
      <c r="E1327" s="220" t="s">
        <v>1722</v>
      </c>
      <c r="F1327" s="220" t="s">
        <v>20</v>
      </c>
      <c r="G1327" s="193">
        <v>8</v>
      </c>
      <c r="H1327" s="193">
        <v>22</v>
      </c>
      <c r="I1327" s="193">
        <v>20</v>
      </c>
      <c r="J1327" s="193">
        <v>20</v>
      </c>
      <c r="K1327" s="193">
        <v>8</v>
      </c>
    </row>
    <row r="1328" spans="1:11" ht="63" x14ac:dyDescent="0.25">
      <c r="A1328" s="251"/>
      <c r="B1328" s="247"/>
      <c r="C1328" s="260"/>
      <c r="D1328" s="220" t="s">
        <v>1674</v>
      </c>
      <c r="E1328" s="220" t="s">
        <v>24</v>
      </c>
      <c r="F1328" s="220" t="s">
        <v>21</v>
      </c>
      <c r="G1328" s="187">
        <v>674.08669685591212</v>
      </c>
      <c r="H1328" s="187">
        <v>1853.7384163537583</v>
      </c>
      <c r="I1328" s="187">
        <v>1685.2167421397803</v>
      </c>
      <c r="J1328" s="187">
        <v>1685.2167421397803</v>
      </c>
      <c r="K1328" s="187">
        <v>674.08669685591212</v>
      </c>
    </row>
    <row r="1329" spans="1:11" ht="78.75" x14ac:dyDescent="0.25">
      <c r="A1329" s="249" t="s">
        <v>2188</v>
      </c>
      <c r="B1329" s="247"/>
      <c r="C1329" s="260" t="s">
        <v>323</v>
      </c>
      <c r="D1329" s="220" t="s">
        <v>1723</v>
      </c>
      <c r="E1329" s="220" t="s">
        <v>1724</v>
      </c>
      <c r="F1329" s="220" t="s">
        <v>20</v>
      </c>
      <c r="G1329" s="193">
        <v>47</v>
      </c>
      <c r="H1329" s="193">
        <v>18</v>
      </c>
      <c r="I1329" s="193">
        <v>20</v>
      </c>
      <c r="J1329" s="193">
        <v>20</v>
      </c>
      <c r="K1329" s="193">
        <v>47</v>
      </c>
    </row>
    <row r="1330" spans="1:11" ht="63" x14ac:dyDescent="0.25">
      <c r="A1330" s="251"/>
      <c r="B1330" s="247"/>
      <c r="C1330" s="260"/>
      <c r="D1330" s="220" t="s">
        <v>1675</v>
      </c>
      <c r="E1330" s="220" t="s">
        <v>24</v>
      </c>
      <c r="F1330" s="220" t="s">
        <v>21</v>
      </c>
      <c r="G1330" s="187">
        <v>3960.2593734446559</v>
      </c>
      <c r="H1330" s="187">
        <v>1516.6950791915701</v>
      </c>
      <c r="I1330" s="187">
        <v>1685.2167546573</v>
      </c>
      <c r="J1330" s="187">
        <v>1685.2167546573</v>
      </c>
      <c r="K1330" s="187">
        <v>3960.259373444655</v>
      </c>
    </row>
    <row r="1331" spans="1:11" ht="78.75" x14ac:dyDescent="0.25">
      <c r="A1331" s="249" t="s">
        <v>2189</v>
      </c>
      <c r="B1331" s="247"/>
      <c r="C1331" s="260" t="s">
        <v>1117</v>
      </c>
      <c r="D1331" s="220" t="s">
        <v>1725</v>
      </c>
      <c r="E1331" s="220" t="s">
        <v>1726</v>
      </c>
      <c r="F1331" s="220" t="s">
        <v>20</v>
      </c>
      <c r="G1331" s="193">
        <v>90</v>
      </c>
      <c r="H1331" s="193">
        <v>82</v>
      </c>
      <c r="I1331" s="193">
        <v>80</v>
      </c>
      <c r="J1331" s="193">
        <v>80</v>
      </c>
      <c r="K1331" s="193">
        <v>90</v>
      </c>
    </row>
    <row r="1332" spans="1:11" ht="63" x14ac:dyDescent="0.25">
      <c r="A1332" s="251"/>
      <c r="B1332" s="247"/>
      <c r="C1332" s="260"/>
      <c r="D1332" s="220" t="s">
        <v>1674</v>
      </c>
      <c r="E1332" s="220" t="s">
        <v>24</v>
      </c>
      <c r="F1332" s="220" t="s">
        <v>21</v>
      </c>
      <c r="G1332" s="187">
        <v>7583.4754138089229</v>
      </c>
      <c r="H1332" s="187">
        <v>6909.3887103592406</v>
      </c>
      <c r="I1332" s="187">
        <v>6740.8670344968205</v>
      </c>
      <c r="J1332" s="187">
        <v>6740.8670344968214</v>
      </c>
      <c r="K1332" s="187">
        <v>7583.4754138089238</v>
      </c>
    </row>
    <row r="1333" spans="1:11" ht="78.75" x14ac:dyDescent="0.25">
      <c r="A1333" s="249" t="s">
        <v>2190</v>
      </c>
      <c r="B1333" s="247"/>
      <c r="C1333" s="260" t="s">
        <v>1117</v>
      </c>
      <c r="D1333" s="220" t="s">
        <v>1727</v>
      </c>
      <c r="E1333" s="220" t="s">
        <v>1728</v>
      </c>
      <c r="F1333" s="220" t="s">
        <v>20</v>
      </c>
      <c r="G1333" s="193">
        <v>21</v>
      </c>
      <c r="H1333" s="193">
        <v>11</v>
      </c>
      <c r="I1333" s="193" t="s">
        <v>363</v>
      </c>
      <c r="J1333" s="193" t="s">
        <v>363</v>
      </c>
      <c r="K1333" s="193">
        <v>21</v>
      </c>
    </row>
    <row r="1334" spans="1:11" ht="63" x14ac:dyDescent="0.25">
      <c r="A1334" s="251"/>
      <c r="B1334" s="247"/>
      <c r="C1334" s="260"/>
      <c r="D1334" s="220" t="s">
        <v>1674</v>
      </c>
      <c r="E1334" s="220" t="s">
        <v>24</v>
      </c>
      <c r="F1334" s="220" t="s">
        <v>21</v>
      </c>
      <c r="G1334" s="187">
        <v>1769.4775958733014</v>
      </c>
      <c r="H1334" s="187">
        <v>926.86921688601501</v>
      </c>
      <c r="I1334" s="187" t="s">
        <v>363</v>
      </c>
      <c r="J1334" s="187" t="s">
        <v>363</v>
      </c>
      <c r="K1334" s="187">
        <v>1769.4775958733014</v>
      </c>
    </row>
    <row r="1335" spans="1:11" s="3" customFormat="1" ht="87" customHeight="1" x14ac:dyDescent="0.25">
      <c r="A1335" s="249" t="s">
        <v>2191</v>
      </c>
      <c r="B1335" s="247"/>
      <c r="C1335" s="259" t="s">
        <v>1117</v>
      </c>
      <c r="D1335" s="221" t="s">
        <v>1870</v>
      </c>
      <c r="E1335" s="221" t="s">
        <v>1878</v>
      </c>
      <c r="F1335" s="221" t="s">
        <v>20</v>
      </c>
      <c r="G1335" s="193" t="s">
        <v>363</v>
      </c>
      <c r="H1335" s="193">
        <v>32</v>
      </c>
      <c r="I1335" s="193">
        <v>30</v>
      </c>
      <c r="J1335" s="193">
        <v>30</v>
      </c>
      <c r="K1335" s="193">
        <v>30</v>
      </c>
    </row>
    <row r="1336" spans="1:11" s="30" customFormat="1" ht="63" x14ac:dyDescent="0.25">
      <c r="A1336" s="251"/>
      <c r="B1336" s="247"/>
      <c r="C1336" s="259"/>
      <c r="D1336" s="235" t="s">
        <v>1674</v>
      </c>
      <c r="E1336" s="235" t="s">
        <v>24</v>
      </c>
      <c r="F1336" s="235" t="s">
        <v>21</v>
      </c>
      <c r="G1336" s="187" t="s">
        <v>363</v>
      </c>
      <c r="H1336" s="187">
        <v>107.78829243089601</v>
      </c>
      <c r="I1336" s="187">
        <v>107.41038391909203</v>
      </c>
      <c r="J1336" s="187">
        <v>108</v>
      </c>
      <c r="K1336" s="187">
        <v>108</v>
      </c>
    </row>
    <row r="1337" spans="1:11" s="30" customFormat="1" ht="94.5" x14ac:dyDescent="0.25">
      <c r="A1337" s="249" t="s">
        <v>2192</v>
      </c>
      <c r="B1337" s="247"/>
      <c r="C1337" s="259" t="s">
        <v>323</v>
      </c>
      <c r="D1337" s="221" t="s">
        <v>1879</v>
      </c>
      <c r="E1337" s="221" t="s">
        <v>1881</v>
      </c>
      <c r="F1337" s="221" t="s">
        <v>20</v>
      </c>
      <c r="G1337" s="193" t="s">
        <v>363</v>
      </c>
      <c r="H1337" s="213">
        <v>30</v>
      </c>
      <c r="I1337" s="213">
        <v>30</v>
      </c>
      <c r="J1337" s="213">
        <v>30</v>
      </c>
      <c r="K1337" s="213">
        <v>30</v>
      </c>
    </row>
    <row r="1338" spans="1:11" s="30" customFormat="1" ht="63" x14ac:dyDescent="0.25">
      <c r="A1338" s="251"/>
      <c r="B1338" s="247"/>
      <c r="C1338" s="259"/>
      <c r="D1338" s="235" t="s">
        <v>1674</v>
      </c>
      <c r="E1338" s="235" t="s">
        <v>24</v>
      </c>
      <c r="F1338" s="235" t="s">
        <v>21</v>
      </c>
      <c r="G1338" s="187" t="s">
        <v>363</v>
      </c>
      <c r="H1338" s="187">
        <v>101.05152415396539</v>
      </c>
      <c r="I1338" s="187">
        <v>101</v>
      </c>
      <c r="J1338" s="187">
        <v>101</v>
      </c>
      <c r="K1338" s="187">
        <v>101.83587097268024</v>
      </c>
    </row>
    <row r="1339" spans="1:11" s="30" customFormat="1" ht="78.75" x14ac:dyDescent="0.25">
      <c r="A1339" s="240" t="s">
        <v>2193</v>
      </c>
      <c r="B1339" s="247"/>
      <c r="C1339" s="260" t="s">
        <v>323</v>
      </c>
      <c r="D1339" s="235" t="s">
        <v>1880</v>
      </c>
      <c r="E1339" s="235" t="s">
        <v>1882</v>
      </c>
      <c r="F1339" s="235" t="s">
        <v>20</v>
      </c>
      <c r="G1339" s="193" t="s">
        <v>363</v>
      </c>
      <c r="H1339" s="189">
        <v>8</v>
      </c>
      <c r="I1339" s="193" t="s">
        <v>363</v>
      </c>
      <c r="J1339" s="193" t="s">
        <v>363</v>
      </c>
      <c r="K1339" s="193" t="s">
        <v>363</v>
      </c>
    </row>
    <row r="1340" spans="1:11" s="30" customFormat="1" ht="63" x14ac:dyDescent="0.25">
      <c r="A1340" s="242"/>
      <c r="B1340" s="247"/>
      <c r="C1340" s="260"/>
      <c r="D1340" s="235" t="s">
        <v>1871</v>
      </c>
      <c r="E1340" s="235" t="s">
        <v>24</v>
      </c>
      <c r="F1340" s="235" t="s">
        <v>21</v>
      </c>
      <c r="G1340" s="187" t="s">
        <v>363</v>
      </c>
      <c r="H1340" s="187">
        <v>26.947073107724101</v>
      </c>
      <c r="I1340" s="187" t="s">
        <v>363</v>
      </c>
      <c r="J1340" s="187" t="s">
        <v>363</v>
      </c>
      <c r="K1340" s="187" t="s">
        <v>363</v>
      </c>
    </row>
    <row r="1341" spans="1:11" s="30" customFormat="1" ht="84" customHeight="1" x14ac:dyDescent="0.25">
      <c r="A1341" s="249" t="s">
        <v>2194</v>
      </c>
      <c r="B1341" s="247"/>
      <c r="C1341" s="246" t="s">
        <v>1153</v>
      </c>
      <c r="D1341" s="220" t="s">
        <v>1642</v>
      </c>
      <c r="E1341" s="220" t="s">
        <v>1883</v>
      </c>
      <c r="F1341" s="220" t="s">
        <v>321</v>
      </c>
      <c r="G1341" s="193" t="s">
        <v>363</v>
      </c>
      <c r="H1341" s="187">
        <v>3312</v>
      </c>
      <c r="I1341" s="187">
        <v>3215</v>
      </c>
      <c r="J1341" s="187">
        <v>3215</v>
      </c>
      <c r="K1341" s="187">
        <v>3215</v>
      </c>
    </row>
    <row r="1342" spans="1:11" s="30" customFormat="1" ht="63" x14ac:dyDescent="0.25">
      <c r="A1342" s="251"/>
      <c r="B1342" s="247"/>
      <c r="C1342" s="248"/>
      <c r="D1342" s="235" t="s">
        <v>1674</v>
      </c>
      <c r="E1342" s="235" t="s">
        <v>24</v>
      </c>
      <c r="F1342" s="235" t="s">
        <v>21</v>
      </c>
      <c r="G1342" s="187" t="s">
        <v>363</v>
      </c>
      <c r="H1342" s="187">
        <v>1156</v>
      </c>
      <c r="I1342" s="187">
        <v>1156</v>
      </c>
      <c r="J1342" s="187">
        <v>1156</v>
      </c>
      <c r="K1342" s="187">
        <v>1156</v>
      </c>
    </row>
    <row r="1343" spans="1:11" s="30" customFormat="1" ht="101.25" customHeight="1" x14ac:dyDescent="0.25">
      <c r="A1343" s="240" t="s">
        <v>2195</v>
      </c>
      <c r="B1343" s="247"/>
      <c r="C1343" s="246" t="s">
        <v>1153</v>
      </c>
      <c r="D1343" s="235" t="s">
        <v>1605</v>
      </c>
      <c r="E1343" s="235" t="s">
        <v>1884</v>
      </c>
      <c r="F1343" s="235" t="s">
        <v>321</v>
      </c>
      <c r="G1343" s="193" t="s">
        <v>363</v>
      </c>
      <c r="H1343" s="187">
        <v>5760</v>
      </c>
      <c r="I1343" s="187">
        <v>5750</v>
      </c>
      <c r="J1343" s="187">
        <v>5750</v>
      </c>
      <c r="K1343" s="187">
        <v>5750</v>
      </c>
    </row>
    <row r="1344" spans="1:11" s="30" customFormat="1" ht="63" x14ac:dyDescent="0.25">
      <c r="A1344" s="242"/>
      <c r="B1344" s="247"/>
      <c r="C1344" s="248"/>
      <c r="D1344" s="235" t="s">
        <v>1674</v>
      </c>
      <c r="E1344" s="235" t="s">
        <v>24</v>
      </c>
      <c r="F1344" s="235" t="s">
        <v>21</v>
      </c>
      <c r="G1344" s="187" t="s">
        <v>363</v>
      </c>
      <c r="H1344" s="187">
        <v>19401.892637561352</v>
      </c>
      <c r="I1344" s="187">
        <v>20586.990251159306</v>
      </c>
      <c r="J1344" s="187">
        <v>20587</v>
      </c>
      <c r="K1344" s="187">
        <v>20587</v>
      </c>
    </row>
    <row r="1345" spans="1:11" s="30" customFormat="1" ht="99.75" customHeight="1" x14ac:dyDescent="0.25">
      <c r="A1345" s="240" t="s">
        <v>2196</v>
      </c>
      <c r="B1345" s="247"/>
      <c r="C1345" s="246" t="s">
        <v>1153</v>
      </c>
      <c r="D1345" s="235" t="s">
        <v>1605</v>
      </c>
      <c r="E1345" s="235" t="s">
        <v>1885</v>
      </c>
      <c r="F1345" s="235" t="s">
        <v>321</v>
      </c>
      <c r="G1345" s="193" t="s">
        <v>363</v>
      </c>
      <c r="H1345" s="187">
        <v>1083</v>
      </c>
      <c r="I1345" s="187">
        <v>1080</v>
      </c>
      <c r="J1345" s="187">
        <v>1080</v>
      </c>
      <c r="K1345" s="187">
        <v>1080</v>
      </c>
    </row>
    <row r="1346" spans="1:11" s="30" customFormat="1" ht="63" x14ac:dyDescent="0.25">
      <c r="A1346" s="242"/>
      <c r="B1346" s="247"/>
      <c r="C1346" s="248"/>
      <c r="D1346" s="235" t="s">
        <v>1674</v>
      </c>
      <c r="E1346" s="235" t="s">
        <v>24</v>
      </c>
      <c r="F1346" s="235" t="s">
        <v>21</v>
      </c>
      <c r="G1346" s="187" t="s">
        <v>363</v>
      </c>
      <c r="H1346" s="187">
        <v>3647.9600219581503</v>
      </c>
      <c r="I1346" s="187">
        <v>3648</v>
      </c>
      <c r="J1346" s="187">
        <v>3648</v>
      </c>
      <c r="K1346" s="187">
        <v>3648</v>
      </c>
    </row>
    <row r="1347" spans="1:11" s="30" customFormat="1" ht="81.75" customHeight="1" x14ac:dyDescent="0.25">
      <c r="A1347" s="249" t="s">
        <v>2197</v>
      </c>
      <c r="B1347" s="247"/>
      <c r="C1347" s="246" t="s">
        <v>1153</v>
      </c>
      <c r="D1347" s="220" t="s">
        <v>1642</v>
      </c>
      <c r="E1347" s="220" t="s">
        <v>1886</v>
      </c>
      <c r="F1347" s="220" t="s">
        <v>321</v>
      </c>
      <c r="G1347" s="193" t="s">
        <v>363</v>
      </c>
      <c r="H1347" s="187">
        <v>2304</v>
      </c>
      <c r="I1347" s="187">
        <v>2300</v>
      </c>
      <c r="J1347" s="187">
        <v>2300</v>
      </c>
      <c r="K1347" s="187">
        <v>2300</v>
      </c>
    </row>
    <row r="1348" spans="1:11" s="30" customFormat="1" ht="63" x14ac:dyDescent="0.25">
      <c r="A1348" s="251"/>
      <c r="B1348" s="247"/>
      <c r="C1348" s="248"/>
      <c r="D1348" s="235" t="s">
        <v>1674</v>
      </c>
      <c r="E1348" s="235" t="s">
        <v>24</v>
      </c>
      <c r="F1348" s="235" t="s">
        <v>21</v>
      </c>
      <c r="G1348" s="187" t="s">
        <v>363</v>
      </c>
      <c r="H1348" s="187">
        <v>7760.7570550245409</v>
      </c>
      <c r="I1348" s="187">
        <v>7758</v>
      </c>
      <c r="J1348" s="187">
        <v>7758</v>
      </c>
      <c r="K1348" s="187">
        <v>7758</v>
      </c>
    </row>
    <row r="1349" spans="1:11" s="30" customFormat="1" ht="137.25" customHeight="1" x14ac:dyDescent="0.25">
      <c r="A1349" s="240" t="s">
        <v>2198</v>
      </c>
      <c r="B1349" s="247"/>
      <c r="C1349" s="246" t="s">
        <v>1153</v>
      </c>
      <c r="D1349" s="235" t="s">
        <v>1605</v>
      </c>
      <c r="E1349" s="235" t="s">
        <v>1887</v>
      </c>
      <c r="F1349" s="235" t="s">
        <v>321</v>
      </c>
      <c r="G1349" s="193" t="s">
        <v>363</v>
      </c>
      <c r="H1349" s="187">
        <v>432</v>
      </c>
      <c r="I1349" s="187">
        <v>430</v>
      </c>
      <c r="J1349" s="187">
        <v>430</v>
      </c>
      <c r="K1349" s="187">
        <v>430</v>
      </c>
    </row>
    <row r="1350" spans="1:11" s="30" customFormat="1" ht="63" x14ac:dyDescent="0.25">
      <c r="A1350" s="242"/>
      <c r="B1350" s="247"/>
      <c r="C1350" s="248"/>
      <c r="D1350" s="235" t="s">
        <v>1674</v>
      </c>
      <c r="E1350" s="235" t="s">
        <v>24</v>
      </c>
      <c r="F1350" s="235" t="s">
        <v>21</v>
      </c>
      <c r="G1350" s="187" t="s">
        <v>363</v>
      </c>
      <c r="H1350" s="187">
        <v>1455.1419478171015</v>
      </c>
      <c r="I1350" s="187">
        <v>1539.5488361736525</v>
      </c>
      <c r="J1350" s="187">
        <v>1178.7478048166565</v>
      </c>
      <c r="K1350" s="187">
        <v>1459.6474839417501</v>
      </c>
    </row>
    <row r="1351" spans="1:11" s="30" customFormat="1" ht="134.25" customHeight="1" x14ac:dyDescent="0.25">
      <c r="A1351" s="240" t="s">
        <v>2199</v>
      </c>
      <c r="B1351" s="247"/>
      <c r="C1351" s="246" t="s">
        <v>1153</v>
      </c>
      <c r="D1351" s="235" t="s">
        <v>1605</v>
      </c>
      <c r="E1351" s="235" t="s">
        <v>1888</v>
      </c>
      <c r="F1351" s="235" t="s">
        <v>321</v>
      </c>
      <c r="G1351" s="193" t="s">
        <v>363</v>
      </c>
      <c r="H1351" s="187">
        <v>432</v>
      </c>
      <c r="I1351" s="187">
        <v>430</v>
      </c>
      <c r="J1351" s="187">
        <v>430</v>
      </c>
      <c r="K1351" s="187">
        <v>430</v>
      </c>
    </row>
    <row r="1352" spans="1:11" s="30" customFormat="1" ht="63" x14ac:dyDescent="0.25">
      <c r="A1352" s="242"/>
      <c r="B1352" s="247"/>
      <c r="C1352" s="248"/>
      <c r="D1352" s="235" t="s">
        <v>1674</v>
      </c>
      <c r="E1352" s="235" t="s">
        <v>24</v>
      </c>
      <c r="F1352" s="235" t="s">
        <v>21</v>
      </c>
      <c r="G1352" s="187" t="s">
        <v>363</v>
      </c>
      <c r="H1352" s="187">
        <v>1455.1419478171015</v>
      </c>
      <c r="I1352" s="187">
        <v>1539.5488361736525</v>
      </c>
      <c r="J1352" s="187">
        <v>1178.7478048166565</v>
      </c>
      <c r="K1352" s="187">
        <v>1459.6474839417501</v>
      </c>
    </row>
    <row r="1353" spans="1:11" s="30" customFormat="1" ht="99.75" customHeight="1" x14ac:dyDescent="0.25">
      <c r="A1353" s="249" t="s">
        <v>2200</v>
      </c>
      <c r="B1353" s="247"/>
      <c r="C1353" s="246" t="s">
        <v>1153</v>
      </c>
      <c r="D1353" s="220" t="s">
        <v>1605</v>
      </c>
      <c r="E1353" s="220" t="s">
        <v>1889</v>
      </c>
      <c r="F1353" s="220" t="s">
        <v>321</v>
      </c>
      <c r="G1353" s="193" t="s">
        <v>363</v>
      </c>
      <c r="H1353" s="187">
        <v>6624</v>
      </c>
      <c r="I1353" s="187">
        <v>6625</v>
      </c>
      <c r="J1353" s="187">
        <v>6625</v>
      </c>
      <c r="K1353" s="187">
        <v>6625</v>
      </c>
    </row>
    <row r="1354" spans="1:11" s="30" customFormat="1" ht="63" x14ac:dyDescent="0.25">
      <c r="A1354" s="251"/>
      <c r="B1354" s="247"/>
      <c r="C1354" s="248"/>
      <c r="D1354" s="235" t="s">
        <v>1674</v>
      </c>
      <c r="E1354" s="235" t="s">
        <v>24</v>
      </c>
      <c r="F1354" s="235" t="s">
        <v>21</v>
      </c>
      <c r="G1354" s="187" t="s">
        <v>363</v>
      </c>
      <c r="H1354" s="187">
        <v>2213</v>
      </c>
      <c r="I1354" s="187">
        <v>2257.6800000000003</v>
      </c>
      <c r="J1354" s="187">
        <v>2302.8336000000004</v>
      </c>
      <c r="K1354" s="187">
        <v>2348.8902720000006</v>
      </c>
    </row>
    <row r="1355" spans="1:11" s="30" customFormat="1" ht="99" customHeight="1" x14ac:dyDescent="0.25">
      <c r="A1355" s="240" t="s">
        <v>2201</v>
      </c>
      <c r="B1355" s="247"/>
      <c r="C1355" s="246" t="s">
        <v>1153</v>
      </c>
      <c r="D1355" s="235" t="s">
        <v>1605</v>
      </c>
      <c r="E1355" s="235" t="s">
        <v>1890</v>
      </c>
      <c r="F1355" s="235" t="s">
        <v>321</v>
      </c>
      <c r="G1355" s="193" t="s">
        <v>363</v>
      </c>
      <c r="H1355" s="187">
        <v>7200</v>
      </c>
      <c r="I1355" s="187">
        <v>7200</v>
      </c>
      <c r="J1355" s="187">
        <v>7200</v>
      </c>
      <c r="K1355" s="187">
        <v>7200</v>
      </c>
    </row>
    <row r="1356" spans="1:11" s="30" customFormat="1" ht="63" x14ac:dyDescent="0.25">
      <c r="A1356" s="242"/>
      <c r="B1356" s="247"/>
      <c r="C1356" s="248"/>
      <c r="D1356" s="235" t="s">
        <v>1674</v>
      </c>
      <c r="E1356" s="235" t="s">
        <v>24</v>
      </c>
      <c r="F1356" s="235" t="s">
        <v>21</v>
      </c>
      <c r="G1356" s="187" t="s">
        <v>363</v>
      </c>
      <c r="H1356" s="187">
        <v>2452</v>
      </c>
      <c r="I1356" s="187">
        <v>2452</v>
      </c>
      <c r="J1356" s="187">
        <v>2452</v>
      </c>
      <c r="K1356" s="187">
        <v>2452</v>
      </c>
    </row>
    <row r="1357" spans="1:11" s="30" customFormat="1" ht="94.5" x14ac:dyDescent="0.25">
      <c r="A1357" s="240" t="s">
        <v>2202</v>
      </c>
      <c r="B1357" s="247"/>
      <c r="C1357" s="246" t="s">
        <v>1153</v>
      </c>
      <c r="D1357" s="235" t="s">
        <v>1605</v>
      </c>
      <c r="E1357" s="235" t="s">
        <v>1890</v>
      </c>
      <c r="F1357" s="235" t="s">
        <v>321</v>
      </c>
      <c r="G1357" s="193" t="s">
        <v>363</v>
      </c>
      <c r="H1357" s="187">
        <v>6000</v>
      </c>
      <c r="I1357" s="187">
        <v>6000</v>
      </c>
      <c r="J1357" s="187">
        <v>6000</v>
      </c>
      <c r="K1357" s="187">
        <v>6000</v>
      </c>
    </row>
    <row r="1358" spans="1:11" s="30" customFormat="1" ht="63" x14ac:dyDescent="0.25">
      <c r="A1358" s="242"/>
      <c r="B1358" s="247"/>
      <c r="C1358" s="248"/>
      <c r="D1358" s="235" t="s">
        <v>1674</v>
      </c>
      <c r="E1358" s="235" t="s">
        <v>24</v>
      </c>
      <c r="F1358" s="235" t="s">
        <v>21</v>
      </c>
      <c r="G1358" s="187" t="s">
        <v>363</v>
      </c>
      <c r="H1358" s="187">
        <v>3210</v>
      </c>
      <c r="I1358" s="187">
        <v>3210</v>
      </c>
      <c r="J1358" s="187">
        <v>3210</v>
      </c>
      <c r="K1358" s="187">
        <v>3210</v>
      </c>
    </row>
    <row r="1359" spans="1:11" s="30" customFormat="1" ht="78.75" x14ac:dyDescent="0.25">
      <c r="A1359" s="249" t="s">
        <v>2203</v>
      </c>
      <c r="B1359" s="247"/>
      <c r="C1359" s="272" t="s">
        <v>1153</v>
      </c>
      <c r="D1359" s="221" t="s">
        <v>1642</v>
      </c>
      <c r="E1359" s="221" t="s">
        <v>1891</v>
      </c>
      <c r="F1359" s="221" t="s">
        <v>321</v>
      </c>
      <c r="G1359" s="193" t="s">
        <v>363</v>
      </c>
      <c r="H1359" s="187">
        <v>10620</v>
      </c>
      <c r="I1359" s="187">
        <v>10620</v>
      </c>
      <c r="J1359" s="187">
        <v>10620</v>
      </c>
      <c r="K1359" s="187">
        <v>10620</v>
      </c>
    </row>
    <row r="1360" spans="1:11" s="30" customFormat="1" ht="63" x14ac:dyDescent="0.25">
      <c r="A1360" s="251"/>
      <c r="B1360" s="247"/>
      <c r="C1360" s="253"/>
      <c r="D1360" s="235" t="s">
        <v>1674</v>
      </c>
      <c r="E1360" s="235" t="s">
        <v>24</v>
      </c>
      <c r="F1360" s="235" t="s">
        <v>21</v>
      </c>
      <c r="G1360" s="187" t="s">
        <v>363</v>
      </c>
      <c r="H1360" s="187">
        <v>1572</v>
      </c>
      <c r="I1360" s="187">
        <v>1572</v>
      </c>
      <c r="J1360" s="187">
        <v>1572</v>
      </c>
      <c r="K1360" s="187">
        <v>1572</v>
      </c>
    </row>
    <row r="1361" spans="1:11" ht="78.75" x14ac:dyDescent="0.25">
      <c r="A1361" s="249" t="s">
        <v>2204</v>
      </c>
      <c r="B1361" s="247"/>
      <c r="C1361" s="260" t="s">
        <v>1729</v>
      </c>
      <c r="D1361" s="220" t="s">
        <v>1730</v>
      </c>
      <c r="E1361" s="220" t="s">
        <v>1731</v>
      </c>
      <c r="F1361" s="220" t="s">
        <v>20</v>
      </c>
      <c r="G1361" s="193">
        <v>33</v>
      </c>
      <c r="H1361" s="193">
        <v>61</v>
      </c>
      <c r="I1361" s="193">
        <v>60</v>
      </c>
      <c r="J1361" s="193">
        <v>60</v>
      </c>
      <c r="K1361" s="193">
        <v>60</v>
      </c>
    </row>
    <row r="1362" spans="1:11" ht="63" x14ac:dyDescent="0.25">
      <c r="A1362" s="251"/>
      <c r="B1362" s="247"/>
      <c r="C1362" s="260"/>
      <c r="D1362" s="220" t="s">
        <v>1675</v>
      </c>
      <c r="E1362" s="220" t="s">
        <v>24</v>
      </c>
      <c r="F1362" s="220" t="s">
        <v>21</v>
      </c>
      <c r="G1362" s="187">
        <v>2780.6076462730252</v>
      </c>
      <c r="H1362" s="187">
        <v>5167.0511037168035</v>
      </c>
      <c r="I1362" s="187">
        <v>5082.3453479181671</v>
      </c>
      <c r="J1362" s="187">
        <v>5082.3453479181671</v>
      </c>
      <c r="K1362" s="187">
        <v>5082.3453479181671</v>
      </c>
    </row>
    <row r="1363" spans="1:11" s="3" customFormat="1" ht="83.25" customHeight="1" x14ac:dyDescent="0.25">
      <c r="A1363" s="249" t="s">
        <v>2205</v>
      </c>
      <c r="B1363" s="247"/>
      <c r="C1363" s="246" t="s">
        <v>1729</v>
      </c>
      <c r="D1363" s="220" t="s">
        <v>1892</v>
      </c>
      <c r="E1363" s="220" t="s">
        <v>1893</v>
      </c>
      <c r="F1363" s="220" t="s">
        <v>20</v>
      </c>
      <c r="G1363" s="187" t="s">
        <v>363</v>
      </c>
      <c r="H1363" s="187">
        <v>32</v>
      </c>
      <c r="I1363" s="187">
        <v>30</v>
      </c>
      <c r="J1363" s="187">
        <v>30</v>
      </c>
      <c r="K1363" s="187">
        <v>30</v>
      </c>
    </row>
    <row r="1364" spans="1:11" s="30" customFormat="1" ht="63" x14ac:dyDescent="0.25">
      <c r="A1364" s="251"/>
      <c r="B1364" s="247"/>
      <c r="C1364" s="248"/>
      <c r="D1364" s="235" t="s">
        <v>1674</v>
      </c>
      <c r="E1364" s="235" t="s">
        <v>24</v>
      </c>
      <c r="F1364" s="235" t="s">
        <v>21</v>
      </c>
      <c r="G1364" s="187" t="s">
        <v>363</v>
      </c>
      <c r="H1364" s="187">
        <v>102.00392710193691</v>
      </c>
      <c r="I1364" s="187">
        <v>95.628681658065858</v>
      </c>
      <c r="J1364" s="187">
        <v>95.628681658065858</v>
      </c>
      <c r="K1364" s="187">
        <v>95.628681658065858</v>
      </c>
    </row>
    <row r="1365" spans="1:11" ht="78.75" x14ac:dyDescent="0.25">
      <c r="A1365" s="249" t="s">
        <v>2206</v>
      </c>
      <c r="B1365" s="247"/>
      <c r="C1365" s="260" t="s">
        <v>323</v>
      </c>
      <c r="D1365" s="220" t="s">
        <v>1732</v>
      </c>
      <c r="E1365" s="220" t="s">
        <v>1733</v>
      </c>
      <c r="F1365" s="220" t="s">
        <v>20</v>
      </c>
      <c r="G1365" s="193">
        <v>32</v>
      </c>
      <c r="H1365" s="193">
        <v>51</v>
      </c>
      <c r="I1365" s="193">
        <v>50</v>
      </c>
      <c r="J1365" s="193">
        <v>50</v>
      </c>
      <c r="K1365" s="193">
        <v>50</v>
      </c>
    </row>
    <row r="1366" spans="1:11" ht="63" x14ac:dyDescent="0.25">
      <c r="A1366" s="251"/>
      <c r="B1366" s="247"/>
      <c r="C1366" s="260"/>
      <c r="D1366" s="220" t="s">
        <v>1674</v>
      </c>
      <c r="E1366" s="220" t="s">
        <v>24</v>
      </c>
      <c r="F1366" s="220" t="s">
        <v>21</v>
      </c>
      <c r="G1366" s="187">
        <v>2941.753987928787</v>
      </c>
      <c r="H1366" s="187">
        <v>4688.420418261504</v>
      </c>
      <c r="I1366" s="187">
        <v>4596.4906061387292</v>
      </c>
      <c r="J1366" s="187">
        <v>4596.4906061387292</v>
      </c>
      <c r="K1366" s="187">
        <v>4596.4906061387292</v>
      </c>
    </row>
    <row r="1367" spans="1:11" ht="78.75" x14ac:dyDescent="0.25">
      <c r="A1367" s="249" t="s">
        <v>2207</v>
      </c>
      <c r="B1367" s="247"/>
      <c r="C1367" s="260" t="s">
        <v>323</v>
      </c>
      <c r="D1367" s="220" t="s">
        <v>1734</v>
      </c>
      <c r="E1367" s="220" t="s">
        <v>1735</v>
      </c>
      <c r="F1367" s="220" t="s">
        <v>20</v>
      </c>
      <c r="G1367" s="193">
        <v>19</v>
      </c>
      <c r="H1367" s="193">
        <v>8</v>
      </c>
      <c r="I1367" s="193" t="s">
        <v>363</v>
      </c>
      <c r="J1367" s="193" t="s">
        <v>363</v>
      </c>
      <c r="K1367" s="193" t="s">
        <v>363</v>
      </c>
    </row>
    <row r="1368" spans="1:11" ht="63" x14ac:dyDescent="0.25">
      <c r="A1368" s="251"/>
      <c r="B1368" s="247"/>
      <c r="C1368" s="260"/>
      <c r="D1368" s="220" t="s">
        <v>1674</v>
      </c>
      <c r="E1368" s="220" t="s">
        <v>24</v>
      </c>
      <c r="F1368" s="220" t="s">
        <v>21</v>
      </c>
      <c r="G1368" s="187">
        <v>1746.6664239378974</v>
      </c>
      <c r="H1368" s="187">
        <v>735.43849428964097</v>
      </c>
      <c r="I1368" s="187" t="s">
        <v>363</v>
      </c>
      <c r="J1368" s="187" t="s">
        <v>363</v>
      </c>
      <c r="K1368" s="187" t="s">
        <v>363</v>
      </c>
    </row>
    <row r="1369" spans="1:11" ht="78.75" x14ac:dyDescent="0.25">
      <c r="A1369" s="249" t="s">
        <v>2208</v>
      </c>
      <c r="B1369" s="247"/>
      <c r="C1369" s="260" t="s">
        <v>157</v>
      </c>
      <c r="D1369" s="220" t="s">
        <v>1736</v>
      </c>
      <c r="E1369" s="220" t="s">
        <v>1437</v>
      </c>
      <c r="F1369" s="220" t="s">
        <v>321</v>
      </c>
      <c r="G1369" s="223">
        <v>9200</v>
      </c>
      <c r="H1369" s="223">
        <v>2936</v>
      </c>
      <c r="I1369" s="223">
        <v>6300</v>
      </c>
      <c r="J1369" s="223">
        <v>6300</v>
      </c>
      <c r="K1369" s="223">
        <v>6300</v>
      </c>
    </row>
    <row r="1370" spans="1:11" s="30" customFormat="1" ht="63" x14ac:dyDescent="0.25">
      <c r="A1370" s="251"/>
      <c r="B1370" s="247"/>
      <c r="C1370" s="260"/>
      <c r="D1370" s="235" t="s">
        <v>1737</v>
      </c>
      <c r="E1370" s="235" t="s">
        <v>24</v>
      </c>
      <c r="F1370" s="235" t="s">
        <v>6</v>
      </c>
      <c r="G1370" s="84">
        <v>994.83178649134311</v>
      </c>
      <c r="H1370" s="84">
        <v>1500</v>
      </c>
      <c r="I1370" s="84">
        <v>3000</v>
      </c>
      <c r="J1370" s="84">
        <v>3000</v>
      </c>
      <c r="K1370" s="84">
        <v>3000</v>
      </c>
    </row>
    <row r="1371" spans="1:11" ht="78.75" x14ac:dyDescent="0.25">
      <c r="A1371" s="249" t="s">
        <v>2209</v>
      </c>
      <c r="B1371" s="247"/>
      <c r="C1371" s="260" t="s">
        <v>19</v>
      </c>
      <c r="D1371" s="220" t="s">
        <v>1738</v>
      </c>
      <c r="E1371" s="220" t="s">
        <v>1437</v>
      </c>
      <c r="F1371" s="220" t="s">
        <v>321</v>
      </c>
      <c r="G1371" s="223">
        <v>780000</v>
      </c>
      <c r="H1371" s="223">
        <v>24718</v>
      </c>
      <c r="I1371" s="223">
        <v>158000</v>
      </c>
      <c r="J1371" s="223">
        <v>158000</v>
      </c>
      <c r="K1371" s="223">
        <v>158000</v>
      </c>
    </row>
    <row r="1372" spans="1:11" s="30" customFormat="1" ht="63" x14ac:dyDescent="0.25">
      <c r="A1372" s="251"/>
      <c r="B1372" s="247"/>
      <c r="C1372" s="260"/>
      <c r="D1372" s="235" t="s">
        <v>1737</v>
      </c>
      <c r="E1372" s="235" t="s">
        <v>24</v>
      </c>
      <c r="F1372" s="235" t="s">
        <v>6</v>
      </c>
      <c r="G1372" s="84">
        <v>45078.014524852166</v>
      </c>
      <c r="H1372" s="84">
        <v>5602</v>
      </c>
      <c r="I1372" s="84">
        <v>10000</v>
      </c>
      <c r="J1372" s="84">
        <v>10000</v>
      </c>
      <c r="K1372" s="84">
        <v>10000</v>
      </c>
    </row>
    <row r="1373" spans="1:11" ht="78.75" x14ac:dyDescent="0.25">
      <c r="A1373" s="249" t="s">
        <v>2210</v>
      </c>
      <c r="B1373" s="247"/>
      <c r="C1373" s="260" t="s">
        <v>19</v>
      </c>
      <c r="D1373" s="220" t="s">
        <v>1739</v>
      </c>
      <c r="E1373" s="220" t="s">
        <v>1740</v>
      </c>
      <c r="F1373" s="220" t="s">
        <v>321</v>
      </c>
      <c r="G1373" s="223">
        <v>153300</v>
      </c>
      <c r="H1373" s="231" t="s">
        <v>363</v>
      </c>
      <c r="I1373" s="231" t="s">
        <v>363</v>
      </c>
      <c r="J1373" s="231" t="s">
        <v>363</v>
      </c>
      <c r="K1373" s="231" t="s">
        <v>363</v>
      </c>
    </row>
    <row r="1374" spans="1:11" ht="63" x14ac:dyDescent="0.25">
      <c r="A1374" s="251"/>
      <c r="B1374" s="247"/>
      <c r="C1374" s="260"/>
      <c r="D1374" s="220" t="s">
        <v>1737</v>
      </c>
      <c r="E1374" s="220" t="s">
        <v>24</v>
      </c>
      <c r="F1374" s="220" t="s">
        <v>6</v>
      </c>
      <c r="G1374" s="84">
        <v>23347.364236561356</v>
      </c>
      <c r="H1374" s="231" t="s">
        <v>363</v>
      </c>
      <c r="I1374" s="231" t="s">
        <v>363</v>
      </c>
      <c r="J1374" s="231" t="s">
        <v>363</v>
      </c>
      <c r="K1374" s="231" t="s">
        <v>363</v>
      </c>
    </row>
    <row r="1375" spans="1:11" ht="78.75" x14ac:dyDescent="0.25">
      <c r="A1375" s="249" t="s">
        <v>2211</v>
      </c>
      <c r="B1375" s="247"/>
      <c r="C1375" s="243" t="s">
        <v>155</v>
      </c>
      <c r="D1375" s="218" t="s">
        <v>1741</v>
      </c>
      <c r="E1375" s="220" t="s">
        <v>116</v>
      </c>
      <c r="F1375" s="220" t="s">
        <v>23</v>
      </c>
      <c r="G1375" s="223">
        <f>9+54</f>
        <v>63</v>
      </c>
      <c r="H1375" s="223">
        <v>8</v>
      </c>
      <c r="I1375" s="223">
        <v>9</v>
      </c>
      <c r="J1375" s="223">
        <v>8</v>
      </c>
      <c r="K1375" s="223">
        <v>8</v>
      </c>
    </row>
    <row r="1376" spans="1:11" s="30" customFormat="1" ht="63" customHeight="1" x14ac:dyDescent="0.25">
      <c r="A1376" s="250"/>
      <c r="B1376" s="247"/>
      <c r="C1376" s="245"/>
      <c r="D1376" s="236" t="s">
        <v>1742</v>
      </c>
      <c r="E1376" s="246" t="s">
        <v>24</v>
      </c>
      <c r="F1376" s="246" t="s">
        <v>6</v>
      </c>
      <c r="G1376" s="84">
        <v>2.5298875267364727</v>
      </c>
      <c r="H1376" s="257">
        <v>39.089591999999996</v>
      </c>
      <c r="I1376" s="257">
        <v>52.854552000000005</v>
      </c>
      <c r="J1376" s="257">
        <v>35.856532000000001</v>
      </c>
      <c r="K1376" s="257">
        <v>44.919292000000006</v>
      </c>
    </row>
    <row r="1377" spans="1:11" s="30" customFormat="1" x14ac:dyDescent="0.25">
      <c r="A1377" s="251"/>
      <c r="B1377" s="247"/>
      <c r="C1377" s="244"/>
      <c r="D1377" s="236" t="s">
        <v>1910</v>
      </c>
      <c r="E1377" s="248"/>
      <c r="F1377" s="248"/>
      <c r="G1377" s="84">
        <v>4587.2358796070121</v>
      </c>
      <c r="H1377" s="258"/>
      <c r="I1377" s="258" t="s">
        <v>363</v>
      </c>
      <c r="J1377" s="258" t="s">
        <v>363</v>
      </c>
      <c r="K1377" s="258" t="s">
        <v>363</v>
      </c>
    </row>
    <row r="1378" spans="1:11" ht="38.25" customHeight="1" x14ac:dyDescent="0.25">
      <c r="A1378" s="249" t="s">
        <v>2212</v>
      </c>
      <c r="B1378" s="247"/>
      <c r="C1378" s="271" t="s">
        <v>156</v>
      </c>
      <c r="D1378" s="243" t="s">
        <v>1743</v>
      </c>
      <c r="E1378" s="220" t="s">
        <v>887</v>
      </c>
      <c r="F1378" s="220" t="s">
        <v>23</v>
      </c>
      <c r="G1378" s="223">
        <v>1800</v>
      </c>
      <c r="H1378" s="231" t="s">
        <v>363</v>
      </c>
      <c r="I1378" s="231" t="s">
        <v>363</v>
      </c>
      <c r="J1378" s="231" t="s">
        <v>363</v>
      </c>
      <c r="K1378" s="231" t="s">
        <v>363</v>
      </c>
    </row>
    <row r="1379" spans="1:11" s="3" customFormat="1" ht="45" customHeight="1" x14ac:dyDescent="0.25">
      <c r="A1379" s="250"/>
      <c r="B1379" s="247"/>
      <c r="C1379" s="271"/>
      <c r="D1379" s="244"/>
      <c r="E1379" s="220" t="s">
        <v>1744</v>
      </c>
      <c r="F1379" s="220" t="s">
        <v>23</v>
      </c>
      <c r="G1379" s="223">
        <v>58</v>
      </c>
      <c r="H1379" s="231" t="s">
        <v>363</v>
      </c>
      <c r="I1379" s="231" t="s">
        <v>363</v>
      </c>
      <c r="J1379" s="231" t="s">
        <v>363</v>
      </c>
      <c r="K1379" s="231" t="s">
        <v>363</v>
      </c>
    </row>
    <row r="1380" spans="1:11" ht="63" x14ac:dyDescent="0.25">
      <c r="A1380" s="251"/>
      <c r="B1380" s="247"/>
      <c r="C1380" s="271"/>
      <c r="D1380" s="218" t="s">
        <v>1737</v>
      </c>
      <c r="E1380" s="220" t="s">
        <v>24</v>
      </c>
      <c r="F1380" s="220" t="s">
        <v>6</v>
      </c>
      <c r="G1380" s="84">
        <f>569.224804889563+18.3416845688394</f>
        <v>587.56648945840232</v>
      </c>
      <c r="H1380" s="231" t="s">
        <v>363</v>
      </c>
      <c r="I1380" s="231" t="s">
        <v>363</v>
      </c>
      <c r="J1380" s="231" t="s">
        <v>363</v>
      </c>
      <c r="K1380" s="231" t="s">
        <v>363</v>
      </c>
    </row>
    <row r="1381" spans="1:11" ht="36.75" customHeight="1" x14ac:dyDescent="0.25">
      <c r="A1381" s="249" t="s">
        <v>2213</v>
      </c>
      <c r="B1381" s="247"/>
      <c r="C1381" s="271" t="s">
        <v>1745</v>
      </c>
      <c r="D1381" s="243" t="s">
        <v>1746</v>
      </c>
      <c r="E1381" s="220" t="s">
        <v>1747</v>
      </c>
      <c r="F1381" s="220" t="s">
        <v>23</v>
      </c>
      <c r="G1381" s="223">
        <v>3</v>
      </c>
      <c r="H1381" s="231" t="s">
        <v>363</v>
      </c>
      <c r="I1381" s="231" t="s">
        <v>363</v>
      </c>
      <c r="J1381" s="231" t="s">
        <v>363</v>
      </c>
      <c r="K1381" s="231" t="s">
        <v>363</v>
      </c>
    </row>
    <row r="1382" spans="1:11" s="3" customFormat="1" ht="84" customHeight="1" x14ac:dyDescent="0.25">
      <c r="A1382" s="250"/>
      <c r="B1382" s="247"/>
      <c r="C1382" s="271"/>
      <c r="D1382" s="245"/>
      <c r="E1382" s="220" t="s">
        <v>1972</v>
      </c>
      <c r="F1382" s="220" t="s">
        <v>23</v>
      </c>
      <c r="G1382" s="223" t="s">
        <v>363</v>
      </c>
      <c r="H1382" s="223">
        <v>2</v>
      </c>
      <c r="I1382" s="223">
        <v>2</v>
      </c>
      <c r="J1382" s="223">
        <v>2</v>
      </c>
      <c r="K1382" s="223">
        <v>2</v>
      </c>
    </row>
    <row r="1383" spans="1:11" s="3" customFormat="1" ht="31.5" x14ac:dyDescent="0.25">
      <c r="A1383" s="250"/>
      <c r="B1383" s="247"/>
      <c r="C1383" s="271"/>
      <c r="D1383" s="244"/>
      <c r="E1383" s="220" t="s">
        <v>1748</v>
      </c>
      <c r="F1383" s="220" t="s">
        <v>23</v>
      </c>
      <c r="G1383" s="223">
        <v>2</v>
      </c>
      <c r="H1383" s="223">
        <v>2</v>
      </c>
      <c r="I1383" s="223">
        <v>2</v>
      </c>
      <c r="J1383" s="223">
        <v>2</v>
      </c>
      <c r="K1383" s="223">
        <v>2</v>
      </c>
    </row>
    <row r="1384" spans="1:11" s="30" customFormat="1" ht="63" x14ac:dyDescent="0.25">
      <c r="A1384" s="251"/>
      <c r="B1384" s="247"/>
      <c r="C1384" s="271"/>
      <c r="D1384" s="236" t="s">
        <v>1742</v>
      </c>
      <c r="E1384" s="235" t="s">
        <v>24</v>
      </c>
      <c r="F1384" s="235" t="s">
        <v>6</v>
      </c>
      <c r="G1384" s="84">
        <f>0.948712884974203+0.632471881684118</f>
        <v>1.5811847666583212</v>
      </c>
      <c r="H1384" s="84">
        <f>94.2*2</f>
        <v>188.4</v>
      </c>
      <c r="I1384" s="84">
        <f t="shared" ref="I1384:K1384" si="5">94.2*2</f>
        <v>188.4</v>
      </c>
      <c r="J1384" s="84">
        <f t="shared" si="5"/>
        <v>188.4</v>
      </c>
      <c r="K1384" s="84">
        <f t="shared" si="5"/>
        <v>188.4</v>
      </c>
    </row>
    <row r="1385" spans="1:11" s="30" customFormat="1" ht="21" customHeight="1" x14ac:dyDescent="0.25">
      <c r="A1385" s="240" t="s">
        <v>2214</v>
      </c>
      <c r="B1385" s="247"/>
      <c r="C1385" s="271" t="s">
        <v>1749</v>
      </c>
      <c r="D1385" s="243" t="s">
        <v>1750</v>
      </c>
      <c r="E1385" s="235" t="s">
        <v>1751</v>
      </c>
      <c r="F1385" s="235" t="s">
        <v>23</v>
      </c>
      <c r="G1385" s="238">
        <v>5</v>
      </c>
      <c r="H1385" s="369" t="s">
        <v>363</v>
      </c>
      <c r="I1385" s="369" t="s">
        <v>363</v>
      </c>
      <c r="J1385" s="369" t="s">
        <v>363</v>
      </c>
      <c r="K1385" s="369" t="s">
        <v>363</v>
      </c>
    </row>
    <row r="1386" spans="1:11" s="30" customFormat="1" ht="38.25" customHeight="1" x14ac:dyDescent="0.25">
      <c r="A1386" s="241"/>
      <c r="B1386" s="247"/>
      <c r="C1386" s="271"/>
      <c r="D1386" s="245"/>
      <c r="E1386" s="235" t="s">
        <v>1758</v>
      </c>
      <c r="F1386" s="235" t="s">
        <v>23</v>
      </c>
      <c r="G1386" s="238" t="s">
        <v>363</v>
      </c>
      <c r="H1386" s="238">
        <v>6</v>
      </c>
      <c r="I1386" s="238">
        <v>11</v>
      </c>
      <c r="J1386" s="238">
        <v>17</v>
      </c>
      <c r="K1386" s="238">
        <v>17</v>
      </c>
    </row>
    <row r="1387" spans="1:11" s="30" customFormat="1" ht="63" x14ac:dyDescent="0.25">
      <c r="A1387" s="241"/>
      <c r="B1387" s="247"/>
      <c r="C1387" s="271"/>
      <c r="D1387" s="244"/>
      <c r="E1387" s="235" t="s">
        <v>1973</v>
      </c>
      <c r="F1387" s="235" t="s">
        <v>23</v>
      </c>
      <c r="G1387" s="238" t="s">
        <v>363</v>
      </c>
      <c r="H1387" s="238">
        <v>2</v>
      </c>
      <c r="I1387" s="238">
        <v>2</v>
      </c>
      <c r="J1387" s="238">
        <v>2</v>
      </c>
      <c r="K1387" s="238">
        <v>2</v>
      </c>
    </row>
    <row r="1388" spans="1:11" s="30" customFormat="1" ht="63" x14ac:dyDescent="0.25">
      <c r="A1388" s="242"/>
      <c r="B1388" s="247"/>
      <c r="C1388" s="271"/>
      <c r="D1388" s="236" t="s">
        <v>1737</v>
      </c>
      <c r="E1388" s="235" t="s">
        <v>24</v>
      </c>
      <c r="F1388" s="235" t="s">
        <v>6</v>
      </c>
      <c r="G1388" s="84">
        <v>1.5811847666583214</v>
      </c>
      <c r="H1388" s="84">
        <f>94.2+87.951582</f>
        <v>182.15158200000002</v>
      </c>
      <c r="I1388" s="84">
        <f>94.2+193.800024</f>
        <v>288.000024</v>
      </c>
      <c r="J1388" s="84">
        <f>94.2+228.5853915</f>
        <v>322.7853915</v>
      </c>
      <c r="K1388" s="84">
        <f>94.2+286.3604865</f>
        <v>380.56048649999997</v>
      </c>
    </row>
    <row r="1389" spans="1:11" s="30" customFormat="1" ht="78.75" x14ac:dyDescent="0.25">
      <c r="A1389" s="249" t="s">
        <v>2215</v>
      </c>
      <c r="B1389" s="247"/>
      <c r="C1389" s="271" t="s">
        <v>146</v>
      </c>
      <c r="D1389" s="236" t="s">
        <v>1752</v>
      </c>
      <c r="E1389" s="235" t="s">
        <v>1753</v>
      </c>
      <c r="F1389" s="235" t="s">
        <v>23</v>
      </c>
      <c r="G1389" s="238">
        <v>600</v>
      </c>
      <c r="H1389" s="238">
        <v>600</v>
      </c>
      <c r="I1389" s="238">
        <v>600</v>
      </c>
      <c r="J1389" s="238">
        <v>600</v>
      </c>
      <c r="K1389" s="238">
        <v>600</v>
      </c>
    </row>
    <row r="1390" spans="1:11" s="30" customFormat="1" ht="63" x14ac:dyDescent="0.25">
      <c r="A1390" s="251"/>
      <c r="B1390" s="247"/>
      <c r="C1390" s="271"/>
      <c r="D1390" s="236" t="s">
        <v>1737</v>
      </c>
      <c r="E1390" s="235" t="s">
        <v>24</v>
      </c>
      <c r="F1390" s="235" t="s">
        <v>6</v>
      </c>
      <c r="G1390" s="84">
        <v>189.74160500481966</v>
      </c>
      <c r="H1390" s="84">
        <v>20522.035800000001</v>
      </c>
      <c r="I1390" s="84">
        <v>24665.457599999998</v>
      </c>
      <c r="J1390" s="84">
        <v>18824.6793</v>
      </c>
      <c r="K1390" s="84">
        <v>23582.6283</v>
      </c>
    </row>
    <row r="1391" spans="1:11" s="30" customFormat="1" ht="78.75" x14ac:dyDescent="0.25">
      <c r="A1391" s="240" t="s">
        <v>2216</v>
      </c>
      <c r="B1391" s="247"/>
      <c r="C1391" s="271" t="s">
        <v>146</v>
      </c>
      <c r="D1391" s="236" t="s">
        <v>1754</v>
      </c>
      <c r="E1391" s="235" t="s">
        <v>1755</v>
      </c>
      <c r="F1391" s="235" t="s">
        <v>23</v>
      </c>
      <c r="G1391" s="238">
        <v>4100</v>
      </c>
      <c r="H1391" s="238">
        <v>4100</v>
      </c>
      <c r="I1391" s="238">
        <v>4100</v>
      </c>
      <c r="J1391" s="238">
        <v>4100</v>
      </c>
      <c r="K1391" s="238">
        <v>4100</v>
      </c>
    </row>
    <row r="1392" spans="1:11" s="30" customFormat="1" ht="63" x14ac:dyDescent="0.25">
      <c r="A1392" s="242"/>
      <c r="B1392" s="247"/>
      <c r="C1392" s="271"/>
      <c r="D1392" s="236" t="s">
        <v>1742</v>
      </c>
      <c r="E1392" s="235" t="s">
        <v>24</v>
      </c>
      <c r="F1392" s="235" t="s">
        <v>6</v>
      </c>
      <c r="G1392" s="84">
        <v>1296.5676206997396</v>
      </c>
      <c r="H1392" s="84">
        <v>1000</v>
      </c>
      <c r="I1392" s="84">
        <v>1000</v>
      </c>
      <c r="J1392" s="84">
        <v>1000</v>
      </c>
      <c r="K1392" s="84">
        <v>1000</v>
      </c>
    </row>
    <row r="1393" spans="1:11" ht="33" customHeight="1" x14ac:dyDescent="0.25">
      <c r="A1393" s="249" t="s">
        <v>2217</v>
      </c>
      <c r="B1393" s="247"/>
      <c r="C1393" s="271" t="s">
        <v>804</v>
      </c>
      <c r="D1393" s="243" t="s">
        <v>1756</v>
      </c>
      <c r="E1393" s="220" t="s">
        <v>1757</v>
      </c>
      <c r="F1393" s="220" t="s">
        <v>23</v>
      </c>
      <c r="G1393" s="223">
        <v>5</v>
      </c>
      <c r="H1393" s="223">
        <v>5</v>
      </c>
      <c r="I1393" s="223">
        <v>8</v>
      </c>
      <c r="J1393" s="223">
        <v>8</v>
      </c>
      <c r="K1393" s="223">
        <v>8</v>
      </c>
    </row>
    <row r="1394" spans="1:11" s="3" customFormat="1" ht="31.5" customHeight="1" x14ac:dyDescent="0.25">
      <c r="A1394" s="250"/>
      <c r="B1394" s="247"/>
      <c r="C1394" s="271"/>
      <c r="D1394" s="245"/>
      <c r="E1394" s="220" t="s">
        <v>1758</v>
      </c>
      <c r="F1394" s="220" t="s">
        <v>23</v>
      </c>
      <c r="G1394" s="223">
        <v>5</v>
      </c>
      <c r="H1394" s="223" t="s">
        <v>363</v>
      </c>
      <c r="I1394" s="223" t="s">
        <v>363</v>
      </c>
      <c r="J1394" s="223" t="s">
        <v>363</v>
      </c>
      <c r="K1394" s="223" t="s">
        <v>363</v>
      </c>
    </row>
    <row r="1395" spans="1:11" s="3" customFormat="1" ht="31.5" x14ac:dyDescent="0.25">
      <c r="A1395" s="250"/>
      <c r="B1395" s="247"/>
      <c r="C1395" s="271"/>
      <c r="D1395" s="245"/>
      <c r="E1395" s="220" t="s">
        <v>1759</v>
      </c>
      <c r="F1395" s="220" t="s">
        <v>23</v>
      </c>
      <c r="G1395" s="223">
        <v>1</v>
      </c>
      <c r="H1395" s="223">
        <v>1</v>
      </c>
      <c r="I1395" s="223">
        <v>1</v>
      </c>
      <c r="J1395" s="223">
        <v>1</v>
      </c>
      <c r="K1395" s="223">
        <v>1</v>
      </c>
    </row>
    <row r="1396" spans="1:11" s="30" customFormat="1" ht="63" x14ac:dyDescent="0.25">
      <c r="A1396" s="251"/>
      <c r="B1396" s="247"/>
      <c r="C1396" s="271"/>
      <c r="D1396" s="236" t="s">
        <v>1737</v>
      </c>
      <c r="E1396" s="235" t="s">
        <v>24</v>
      </c>
      <c r="F1396" s="235" t="s">
        <v>6</v>
      </c>
      <c r="G1396" s="84">
        <f>1.58118476665832+1.58118476665832+0.316241003290085</f>
        <v>3.478610536606725</v>
      </c>
      <c r="H1396" s="84">
        <f>165+94.2</f>
        <v>259.2</v>
      </c>
      <c r="I1396" s="84">
        <f>165+94.2</f>
        <v>259.2</v>
      </c>
      <c r="J1396" s="84">
        <f>165+94.2</f>
        <v>259.2</v>
      </c>
      <c r="K1396" s="84">
        <f>165+94.2</f>
        <v>259.2</v>
      </c>
    </row>
    <row r="1397" spans="1:11" s="30" customFormat="1" ht="78.75" x14ac:dyDescent="0.25">
      <c r="A1397" s="240" t="s">
        <v>2218</v>
      </c>
      <c r="B1397" s="247"/>
      <c r="C1397" s="271" t="s">
        <v>802</v>
      </c>
      <c r="D1397" s="236" t="s">
        <v>1764</v>
      </c>
      <c r="E1397" s="235" t="s">
        <v>151</v>
      </c>
      <c r="F1397" s="235" t="s">
        <v>321</v>
      </c>
      <c r="G1397" s="193">
        <v>3000</v>
      </c>
      <c r="H1397" s="193">
        <v>3000</v>
      </c>
      <c r="I1397" s="193">
        <v>3000</v>
      </c>
      <c r="J1397" s="193">
        <v>3000</v>
      </c>
      <c r="K1397" s="193">
        <v>3000</v>
      </c>
    </row>
    <row r="1398" spans="1:11" s="30" customFormat="1" ht="63" x14ac:dyDescent="0.25">
      <c r="A1398" s="242"/>
      <c r="B1398" s="247"/>
      <c r="C1398" s="271"/>
      <c r="D1398" s="236" t="s">
        <v>1765</v>
      </c>
      <c r="E1398" s="235" t="s">
        <v>24</v>
      </c>
      <c r="F1398" s="235" t="s">
        <v>6</v>
      </c>
      <c r="G1398" s="187">
        <v>2926.5292740725858</v>
      </c>
      <c r="H1398" s="187">
        <v>1500</v>
      </c>
      <c r="I1398" s="187">
        <v>1500</v>
      </c>
      <c r="J1398" s="187">
        <v>1500</v>
      </c>
      <c r="K1398" s="187">
        <v>1500</v>
      </c>
    </row>
    <row r="1399" spans="1:11" s="30" customFormat="1" ht="78.75" x14ac:dyDescent="0.25">
      <c r="A1399" s="240" t="s">
        <v>2219</v>
      </c>
      <c r="B1399" s="247"/>
      <c r="C1399" s="271" t="s">
        <v>1766</v>
      </c>
      <c r="D1399" s="236" t="s">
        <v>1767</v>
      </c>
      <c r="E1399" s="235" t="s">
        <v>1768</v>
      </c>
      <c r="F1399" s="235" t="s">
        <v>20</v>
      </c>
      <c r="G1399" s="193">
        <v>650</v>
      </c>
      <c r="H1399" s="193">
        <v>1000</v>
      </c>
      <c r="I1399" s="193">
        <v>650</v>
      </c>
      <c r="J1399" s="193">
        <v>650</v>
      </c>
      <c r="K1399" s="193">
        <v>650</v>
      </c>
    </row>
    <row r="1400" spans="1:11" s="30" customFormat="1" ht="63" x14ac:dyDescent="0.25">
      <c r="A1400" s="242"/>
      <c r="B1400" s="247"/>
      <c r="C1400" s="271"/>
      <c r="D1400" s="236" t="s">
        <v>1765</v>
      </c>
      <c r="E1400" s="235" t="s">
        <v>24</v>
      </c>
      <c r="F1400" s="235" t="s">
        <v>6</v>
      </c>
      <c r="G1400" s="187">
        <v>1820.8466284387316</v>
      </c>
      <c r="H1400" s="187">
        <v>24203.393</v>
      </c>
      <c r="I1400" s="187">
        <v>46720.912400000001</v>
      </c>
      <c r="J1400" s="187">
        <v>20393.402575</v>
      </c>
      <c r="K1400" s="187">
        <v>45547.847325000002</v>
      </c>
    </row>
    <row r="1401" spans="1:11" ht="78.75" x14ac:dyDescent="0.25">
      <c r="A1401" s="249" t="s">
        <v>2220</v>
      </c>
      <c r="B1401" s="247"/>
      <c r="C1401" s="271" t="s">
        <v>1766</v>
      </c>
      <c r="D1401" s="218" t="s">
        <v>1769</v>
      </c>
      <c r="E1401" s="220" t="s">
        <v>1770</v>
      </c>
      <c r="F1401" s="220" t="s">
        <v>20</v>
      </c>
      <c r="G1401" s="193">
        <v>1100</v>
      </c>
      <c r="H1401" s="193">
        <v>950</v>
      </c>
      <c r="I1401" s="193">
        <v>1100</v>
      </c>
      <c r="J1401" s="193">
        <v>1100</v>
      </c>
      <c r="K1401" s="193">
        <v>1100</v>
      </c>
    </row>
    <row r="1402" spans="1:11" s="30" customFormat="1" ht="63" x14ac:dyDescent="0.25">
      <c r="A1402" s="251"/>
      <c r="B1402" s="247"/>
      <c r="C1402" s="271"/>
      <c r="D1402" s="236" t="s">
        <v>1765</v>
      </c>
      <c r="E1402" s="235" t="s">
        <v>24</v>
      </c>
      <c r="F1402" s="235" t="s">
        <v>6</v>
      </c>
      <c r="G1402" s="187">
        <v>3217.0734844672743</v>
      </c>
      <c r="H1402" s="187">
        <v>27851.334299999999</v>
      </c>
      <c r="I1402" s="187">
        <v>48760.004800000002</v>
      </c>
      <c r="J1402" s="187">
        <v>29581.638899999998</v>
      </c>
      <c r="K1402" s="187">
        <v>47058.4159</v>
      </c>
    </row>
    <row r="1403" spans="1:11" s="30" customFormat="1" ht="78.75" x14ac:dyDescent="0.25">
      <c r="A1403" s="240" t="s">
        <v>2221</v>
      </c>
      <c r="B1403" s="247"/>
      <c r="C1403" s="271" t="s">
        <v>1766</v>
      </c>
      <c r="D1403" s="236" t="s">
        <v>1771</v>
      </c>
      <c r="E1403" s="235" t="s">
        <v>1772</v>
      </c>
      <c r="F1403" s="235" t="s">
        <v>20</v>
      </c>
      <c r="G1403" s="193">
        <v>750</v>
      </c>
      <c r="H1403" s="193">
        <v>500</v>
      </c>
      <c r="I1403" s="193">
        <v>750</v>
      </c>
      <c r="J1403" s="193">
        <v>750</v>
      </c>
      <c r="K1403" s="193">
        <v>750</v>
      </c>
    </row>
    <row r="1404" spans="1:11" s="30" customFormat="1" ht="63" x14ac:dyDescent="0.25">
      <c r="A1404" s="242"/>
      <c r="B1404" s="247"/>
      <c r="C1404" s="271"/>
      <c r="D1404" s="236" t="s">
        <v>1765</v>
      </c>
      <c r="E1404" s="235" t="s">
        <v>24</v>
      </c>
      <c r="F1404" s="235" t="s">
        <v>6</v>
      </c>
      <c r="G1404" s="187">
        <v>2131.0709773493818</v>
      </c>
      <c r="H1404" s="187">
        <v>15635.836799999999</v>
      </c>
      <c r="I1404" s="187">
        <v>28189.094400000005</v>
      </c>
      <c r="J1404" s="187">
        <v>21513.9192</v>
      </c>
      <c r="K1404" s="187">
        <v>26951.575199999999</v>
      </c>
    </row>
    <row r="1405" spans="1:11" s="30" customFormat="1" ht="78.75" x14ac:dyDescent="0.25">
      <c r="A1405" s="240" t="s">
        <v>2222</v>
      </c>
      <c r="B1405" s="247"/>
      <c r="C1405" s="271" t="s">
        <v>1766</v>
      </c>
      <c r="D1405" s="236" t="s">
        <v>1773</v>
      </c>
      <c r="E1405" s="235" t="s">
        <v>1774</v>
      </c>
      <c r="F1405" s="235" t="s">
        <v>20</v>
      </c>
      <c r="G1405" s="193" t="s">
        <v>363</v>
      </c>
      <c r="H1405" s="193">
        <v>350</v>
      </c>
      <c r="I1405" s="193">
        <v>300</v>
      </c>
      <c r="J1405" s="193">
        <v>300</v>
      </c>
      <c r="K1405" s="193">
        <v>300</v>
      </c>
    </row>
    <row r="1406" spans="1:11" s="30" customFormat="1" ht="63" x14ac:dyDescent="0.25">
      <c r="A1406" s="242"/>
      <c r="B1406" s="247"/>
      <c r="C1406" s="271"/>
      <c r="D1406" s="236" t="s">
        <v>1765</v>
      </c>
      <c r="E1406" s="235" t="s">
        <v>24</v>
      </c>
      <c r="F1406" s="235" t="s">
        <v>6</v>
      </c>
      <c r="G1406" s="187" t="s">
        <v>363</v>
      </c>
      <c r="H1406" s="187">
        <v>3420.3393000000001</v>
      </c>
      <c r="I1406" s="187">
        <v>3523.6367999999998</v>
      </c>
      <c r="J1406" s="187">
        <v>2689.2399</v>
      </c>
      <c r="K1406" s="187">
        <v>3368.9469000000004</v>
      </c>
    </row>
    <row r="1407" spans="1:11" s="30" customFormat="1" ht="110.25" x14ac:dyDescent="0.25">
      <c r="A1407" s="249" t="s">
        <v>2223</v>
      </c>
      <c r="B1407" s="247"/>
      <c r="C1407" s="271" t="s">
        <v>1775</v>
      </c>
      <c r="D1407" s="236" t="s">
        <v>1776</v>
      </c>
      <c r="E1407" s="235" t="s">
        <v>1777</v>
      </c>
      <c r="F1407" s="235" t="s">
        <v>20</v>
      </c>
      <c r="G1407" s="193" t="s">
        <v>363</v>
      </c>
      <c r="H1407" s="193">
        <v>200</v>
      </c>
      <c r="I1407" s="193">
        <v>50</v>
      </c>
      <c r="J1407" s="193">
        <v>50</v>
      </c>
      <c r="K1407" s="193">
        <v>50</v>
      </c>
    </row>
    <row r="1408" spans="1:11" s="30" customFormat="1" ht="63" x14ac:dyDescent="0.25">
      <c r="A1408" s="251"/>
      <c r="B1408" s="247"/>
      <c r="C1408" s="271"/>
      <c r="D1408" s="236" t="s">
        <v>1765</v>
      </c>
      <c r="E1408" s="235" t="s">
        <v>24</v>
      </c>
      <c r="F1408" s="235" t="s">
        <v>6</v>
      </c>
      <c r="G1408" s="187" t="s">
        <v>363</v>
      </c>
      <c r="H1408" s="187">
        <v>15635.836799999999</v>
      </c>
      <c r="I1408" s="187">
        <v>4698.1824000000006</v>
      </c>
      <c r="J1408" s="187">
        <v>3585.6531999999997</v>
      </c>
      <c r="K1408" s="187">
        <v>4491.9292000000005</v>
      </c>
    </row>
    <row r="1409" spans="1:11" s="30" customFormat="1" ht="110.25" x14ac:dyDescent="0.25">
      <c r="A1409" s="240" t="s">
        <v>2224</v>
      </c>
      <c r="B1409" s="247"/>
      <c r="C1409" s="271" t="s">
        <v>1775</v>
      </c>
      <c r="D1409" s="236" t="s">
        <v>1778</v>
      </c>
      <c r="E1409" s="235" t="s">
        <v>1779</v>
      </c>
      <c r="F1409" s="235" t="s">
        <v>20</v>
      </c>
      <c r="G1409" s="193">
        <v>500</v>
      </c>
      <c r="H1409" s="193">
        <v>900</v>
      </c>
      <c r="I1409" s="193">
        <v>500</v>
      </c>
      <c r="J1409" s="193">
        <v>500</v>
      </c>
      <c r="K1409" s="193">
        <v>500</v>
      </c>
    </row>
    <row r="1410" spans="1:11" s="30" customFormat="1" ht="63" x14ac:dyDescent="0.25">
      <c r="A1410" s="242"/>
      <c r="B1410" s="247"/>
      <c r="C1410" s="271"/>
      <c r="D1410" s="236" t="s">
        <v>1765</v>
      </c>
      <c r="E1410" s="235" t="s">
        <v>24</v>
      </c>
      <c r="F1410" s="235" t="s">
        <v>6</v>
      </c>
      <c r="G1410" s="187">
        <v>1488.0119750264446</v>
      </c>
      <c r="H1410" s="187">
        <v>5277.0949199999995</v>
      </c>
      <c r="I1410" s="187">
        <v>3523.6367999999998</v>
      </c>
      <c r="J1410" s="187">
        <v>2689.2399</v>
      </c>
      <c r="K1410" s="187">
        <v>3368.9468999999999</v>
      </c>
    </row>
    <row r="1411" spans="1:11" s="30" customFormat="1" ht="110.25" x14ac:dyDescent="0.25">
      <c r="A1411" s="240" t="s">
        <v>2225</v>
      </c>
      <c r="B1411" s="247"/>
      <c r="C1411" s="271" t="s">
        <v>1775</v>
      </c>
      <c r="D1411" s="236" t="s">
        <v>1780</v>
      </c>
      <c r="E1411" s="235" t="s">
        <v>1781</v>
      </c>
      <c r="F1411" s="235" t="s">
        <v>20</v>
      </c>
      <c r="G1411" s="193">
        <v>500</v>
      </c>
      <c r="H1411" s="193">
        <v>400</v>
      </c>
      <c r="I1411" s="193">
        <v>500</v>
      </c>
      <c r="J1411" s="193">
        <v>500</v>
      </c>
      <c r="K1411" s="193">
        <v>500</v>
      </c>
    </row>
    <row r="1412" spans="1:11" s="30" customFormat="1" ht="63" x14ac:dyDescent="0.25">
      <c r="A1412" s="242"/>
      <c r="B1412" s="247"/>
      <c r="C1412" s="271"/>
      <c r="D1412" s="236" t="s">
        <v>1765</v>
      </c>
      <c r="E1412" s="235" t="s">
        <v>24</v>
      </c>
      <c r="F1412" s="235" t="s">
        <v>6</v>
      </c>
      <c r="G1412" s="187">
        <v>1488.0119750264446</v>
      </c>
      <c r="H1412" s="187">
        <v>17590.3164</v>
      </c>
      <c r="I1412" s="187">
        <v>26427.275999999998</v>
      </c>
      <c r="J1412" s="187">
        <v>20169.29925</v>
      </c>
      <c r="K1412" s="187">
        <v>25267.101749999998</v>
      </c>
    </row>
    <row r="1413" spans="1:11" s="30" customFormat="1" ht="110.25" x14ac:dyDescent="0.25">
      <c r="A1413" s="240" t="s">
        <v>2226</v>
      </c>
      <c r="B1413" s="247"/>
      <c r="C1413" s="271" t="s">
        <v>1775</v>
      </c>
      <c r="D1413" s="236" t="s">
        <v>1782</v>
      </c>
      <c r="E1413" s="235" t="s">
        <v>1783</v>
      </c>
      <c r="F1413" s="235" t="s">
        <v>20</v>
      </c>
      <c r="G1413" s="193">
        <v>100</v>
      </c>
      <c r="H1413" s="193">
        <v>350</v>
      </c>
      <c r="I1413" s="193">
        <v>120</v>
      </c>
      <c r="J1413" s="193">
        <v>100</v>
      </c>
      <c r="K1413" s="193">
        <v>100</v>
      </c>
    </row>
    <row r="1414" spans="1:11" s="30" customFormat="1" ht="63" x14ac:dyDescent="0.25">
      <c r="A1414" s="242"/>
      <c r="B1414" s="247"/>
      <c r="C1414" s="271"/>
      <c r="D1414" s="236" t="s">
        <v>1765</v>
      </c>
      <c r="E1414" s="235" t="s">
        <v>24</v>
      </c>
      <c r="F1414" s="235" t="s">
        <v>6</v>
      </c>
      <c r="G1414" s="187">
        <v>336.81784812498836</v>
      </c>
      <c r="H1414" s="187">
        <v>14203.393</v>
      </c>
      <c r="I1414" s="187">
        <v>14094.547199999999</v>
      </c>
      <c r="J1414" s="187">
        <v>8964.1329999999998</v>
      </c>
      <c r="K1414" s="187">
        <v>11229.823</v>
      </c>
    </row>
    <row r="1415" spans="1:11" s="30" customFormat="1" ht="78.75" x14ac:dyDescent="0.25">
      <c r="A1415" s="240" t="s">
        <v>2227</v>
      </c>
      <c r="B1415" s="247"/>
      <c r="C1415" s="271" t="s">
        <v>1451</v>
      </c>
      <c r="D1415" s="236" t="s">
        <v>1784</v>
      </c>
      <c r="E1415" s="235" t="s">
        <v>1768</v>
      </c>
      <c r="F1415" s="235" t="s">
        <v>20</v>
      </c>
      <c r="G1415" s="193" t="s">
        <v>363</v>
      </c>
      <c r="H1415" s="193">
        <v>1000</v>
      </c>
      <c r="I1415" s="193">
        <v>1000</v>
      </c>
      <c r="J1415" s="193">
        <v>1000</v>
      </c>
      <c r="K1415" s="193">
        <v>1000</v>
      </c>
    </row>
    <row r="1416" spans="1:11" s="30" customFormat="1" ht="63" x14ac:dyDescent="0.25">
      <c r="A1416" s="242"/>
      <c r="B1416" s="247"/>
      <c r="C1416" s="271"/>
      <c r="D1416" s="236" t="s">
        <v>1765</v>
      </c>
      <c r="E1416" s="235" t="s">
        <v>24</v>
      </c>
      <c r="F1416" s="235" t="s">
        <v>6</v>
      </c>
      <c r="G1416" s="187" t="s">
        <v>363</v>
      </c>
      <c r="H1416" s="187">
        <v>43975.790999999997</v>
      </c>
      <c r="I1416" s="187">
        <v>52854.551999999996</v>
      </c>
      <c r="J1416" s="187">
        <v>36634.248500000002</v>
      </c>
      <c r="K1416" s="187">
        <v>58534.203500000003</v>
      </c>
    </row>
    <row r="1417" spans="1:11" s="30" customFormat="1" ht="78.75" x14ac:dyDescent="0.25">
      <c r="A1417" s="240" t="s">
        <v>2228</v>
      </c>
      <c r="B1417" s="247"/>
      <c r="C1417" s="271" t="s">
        <v>1451</v>
      </c>
      <c r="D1417" s="236" t="s">
        <v>1785</v>
      </c>
      <c r="E1417" s="235" t="s">
        <v>1786</v>
      </c>
      <c r="F1417" s="235" t="s">
        <v>20</v>
      </c>
      <c r="G1417" s="193">
        <v>100</v>
      </c>
      <c r="H1417" s="193">
        <v>350</v>
      </c>
      <c r="I1417" s="193">
        <v>145</v>
      </c>
      <c r="J1417" s="193">
        <v>100</v>
      </c>
      <c r="K1417" s="193">
        <v>100</v>
      </c>
    </row>
    <row r="1418" spans="1:11" s="30" customFormat="1" ht="63" x14ac:dyDescent="0.25">
      <c r="A1418" s="242"/>
      <c r="B1418" s="247"/>
      <c r="C1418" s="271"/>
      <c r="D1418" s="236" t="s">
        <v>1765</v>
      </c>
      <c r="E1418" s="235" t="s">
        <v>24</v>
      </c>
      <c r="F1418" s="235" t="s">
        <v>6</v>
      </c>
      <c r="G1418" s="187">
        <v>866.51396143039426</v>
      </c>
      <c r="H1418" s="187">
        <v>5391.5268500000002</v>
      </c>
      <c r="I1418" s="187">
        <v>7663.9100399999998</v>
      </c>
      <c r="J1418" s="187">
        <v>4033.8598499999998</v>
      </c>
      <c r="K1418" s="187">
        <v>5053.4203500000003</v>
      </c>
    </row>
    <row r="1419" spans="1:11" s="30" customFormat="1" ht="78.75" x14ac:dyDescent="0.25">
      <c r="A1419" s="240" t="s">
        <v>2229</v>
      </c>
      <c r="B1419" s="247"/>
      <c r="C1419" s="271" t="s">
        <v>1451</v>
      </c>
      <c r="D1419" s="236" t="s">
        <v>1787</v>
      </c>
      <c r="E1419" s="235" t="s">
        <v>1788</v>
      </c>
      <c r="F1419" s="235" t="s">
        <v>20</v>
      </c>
      <c r="G1419" s="193" t="s">
        <v>363</v>
      </c>
      <c r="H1419" s="193">
        <v>50</v>
      </c>
      <c r="I1419" s="193">
        <v>10</v>
      </c>
      <c r="J1419" s="193">
        <v>10</v>
      </c>
      <c r="K1419" s="193">
        <v>10</v>
      </c>
    </row>
    <row r="1420" spans="1:11" s="30" customFormat="1" ht="63" x14ac:dyDescent="0.25">
      <c r="A1420" s="242"/>
      <c r="B1420" s="247"/>
      <c r="C1420" s="271"/>
      <c r="D1420" s="236" t="s">
        <v>1765</v>
      </c>
      <c r="E1420" s="235" t="s">
        <v>24</v>
      </c>
      <c r="F1420" s="235" t="s">
        <v>6</v>
      </c>
      <c r="G1420" s="187" t="s">
        <v>363</v>
      </c>
      <c r="H1420" s="187">
        <v>342.03393</v>
      </c>
      <c r="I1420" s="187">
        <v>82.218192000000002</v>
      </c>
      <c r="J1420" s="187">
        <v>62.748930999999999</v>
      </c>
      <c r="K1420" s="187">
        <v>78.608761000000001</v>
      </c>
    </row>
    <row r="1421" spans="1:11" s="30" customFormat="1" ht="110.25" x14ac:dyDescent="0.25">
      <c r="A1421" s="240" t="s">
        <v>2230</v>
      </c>
      <c r="B1421" s="247"/>
      <c r="C1421" s="271" t="s">
        <v>1478</v>
      </c>
      <c r="D1421" s="236" t="s">
        <v>1789</v>
      </c>
      <c r="E1421" s="235" t="s">
        <v>1790</v>
      </c>
      <c r="F1421" s="235" t="s">
        <v>321</v>
      </c>
      <c r="G1421" s="193">
        <v>10000</v>
      </c>
      <c r="H1421" s="193">
        <v>10000</v>
      </c>
      <c r="I1421" s="193">
        <v>10000</v>
      </c>
      <c r="J1421" s="193">
        <v>10000</v>
      </c>
      <c r="K1421" s="193">
        <v>10000</v>
      </c>
    </row>
    <row r="1422" spans="1:11" s="30" customFormat="1" ht="63" x14ac:dyDescent="0.25">
      <c r="A1422" s="242"/>
      <c r="B1422" s="247"/>
      <c r="C1422" s="271"/>
      <c r="D1422" s="236" t="s">
        <v>1765</v>
      </c>
      <c r="E1422" s="235" t="s">
        <v>24</v>
      </c>
      <c r="F1422" s="235" t="s">
        <v>6</v>
      </c>
      <c r="G1422" s="187">
        <v>10346.110705089637</v>
      </c>
      <c r="H1422" s="187">
        <v>1500</v>
      </c>
      <c r="I1422" s="187">
        <v>1500</v>
      </c>
      <c r="J1422" s="187">
        <v>1500</v>
      </c>
      <c r="K1422" s="187">
        <v>1500</v>
      </c>
    </row>
    <row r="1423" spans="1:11" s="30" customFormat="1" ht="63.75" customHeight="1" x14ac:dyDescent="0.25">
      <c r="A1423" s="240" t="s">
        <v>2231</v>
      </c>
      <c r="B1423" s="247"/>
      <c r="C1423" s="271" t="s">
        <v>1791</v>
      </c>
      <c r="D1423" s="243" t="s">
        <v>1792</v>
      </c>
      <c r="E1423" s="235" t="s">
        <v>1793</v>
      </c>
      <c r="F1423" s="235" t="s">
        <v>20</v>
      </c>
      <c r="G1423" s="193">
        <v>165</v>
      </c>
      <c r="H1423" s="193">
        <v>165</v>
      </c>
      <c r="I1423" s="193">
        <v>165</v>
      </c>
      <c r="J1423" s="193">
        <v>312</v>
      </c>
      <c r="K1423" s="193">
        <v>312</v>
      </c>
    </row>
    <row r="1424" spans="1:11" s="30" customFormat="1" ht="17.25" customHeight="1" x14ac:dyDescent="0.25">
      <c r="A1424" s="241"/>
      <c r="B1424" s="247"/>
      <c r="C1424" s="271"/>
      <c r="D1424" s="245"/>
      <c r="E1424" s="235" t="s">
        <v>1914</v>
      </c>
      <c r="F1424" s="235" t="s">
        <v>1392</v>
      </c>
      <c r="G1424" s="193" t="s">
        <v>363</v>
      </c>
      <c r="H1424" s="193">
        <v>6270</v>
      </c>
      <c r="I1424" s="193">
        <v>6600</v>
      </c>
      <c r="J1424" s="193">
        <v>13104</v>
      </c>
      <c r="K1424" s="193">
        <v>14400</v>
      </c>
    </row>
    <row r="1425" spans="1:11" s="30" customFormat="1" x14ac:dyDescent="0.25">
      <c r="A1425" s="241"/>
      <c r="B1425" s="247"/>
      <c r="C1425" s="271"/>
      <c r="D1425" s="244"/>
      <c r="E1425" s="235" t="s">
        <v>1915</v>
      </c>
      <c r="F1425" s="235" t="s">
        <v>321</v>
      </c>
      <c r="G1425" s="193" t="s">
        <v>363</v>
      </c>
      <c r="H1425" s="193">
        <v>33838</v>
      </c>
      <c r="I1425" s="193">
        <v>35640</v>
      </c>
      <c r="J1425" s="193">
        <v>69888</v>
      </c>
      <c r="K1425" s="193">
        <v>76800</v>
      </c>
    </row>
    <row r="1426" spans="1:11" s="30" customFormat="1" ht="63" x14ac:dyDescent="0.25">
      <c r="A1426" s="242"/>
      <c r="B1426" s="247"/>
      <c r="C1426" s="271"/>
      <c r="D1426" s="236" t="s">
        <v>1765</v>
      </c>
      <c r="E1426" s="235" t="s">
        <v>24</v>
      </c>
      <c r="F1426" s="235" t="s">
        <v>6</v>
      </c>
      <c r="G1426" s="187">
        <v>6022.0028830551501</v>
      </c>
      <c r="H1426" s="187">
        <v>6318.2</v>
      </c>
      <c r="I1426" s="187">
        <v>6565.6</v>
      </c>
      <c r="J1426" s="187">
        <v>6525.6</v>
      </c>
      <c r="K1426" s="187">
        <v>6898.36</v>
      </c>
    </row>
    <row r="1427" spans="1:11" s="30" customFormat="1" ht="78.75" customHeight="1" x14ac:dyDescent="0.25">
      <c r="A1427" s="240" t="s">
        <v>2232</v>
      </c>
      <c r="B1427" s="247"/>
      <c r="C1427" s="271" t="s">
        <v>1791</v>
      </c>
      <c r="D1427" s="243" t="s">
        <v>1794</v>
      </c>
      <c r="E1427" s="235" t="s">
        <v>1795</v>
      </c>
      <c r="F1427" s="235" t="s">
        <v>20</v>
      </c>
      <c r="G1427" s="193">
        <v>165</v>
      </c>
      <c r="H1427" s="193">
        <v>165</v>
      </c>
      <c r="I1427" s="193">
        <v>312</v>
      </c>
      <c r="J1427" s="193">
        <v>312</v>
      </c>
      <c r="K1427" s="193">
        <v>312</v>
      </c>
    </row>
    <row r="1428" spans="1:11" s="30" customFormat="1" ht="34.5" customHeight="1" x14ac:dyDescent="0.25">
      <c r="A1428" s="241"/>
      <c r="B1428" s="247"/>
      <c r="C1428" s="271"/>
      <c r="D1428" s="245"/>
      <c r="E1428" s="235" t="s">
        <v>1914</v>
      </c>
      <c r="F1428" s="235" t="s">
        <v>1392</v>
      </c>
      <c r="G1428" s="193" t="s">
        <v>363</v>
      </c>
      <c r="H1428" s="193">
        <v>6270</v>
      </c>
      <c r="I1428" s="193">
        <v>12784</v>
      </c>
      <c r="J1428" s="193">
        <v>13104</v>
      </c>
      <c r="K1428" s="193">
        <v>14400</v>
      </c>
    </row>
    <row r="1429" spans="1:11" s="30" customFormat="1" x14ac:dyDescent="0.25">
      <c r="A1429" s="241"/>
      <c r="B1429" s="247"/>
      <c r="C1429" s="271"/>
      <c r="D1429" s="244"/>
      <c r="E1429" s="235" t="s">
        <v>1915</v>
      </c>
      <c r="F1429" s="235" t="s">
        <v>321</v>
      </c>
      <c r="G1429" s="193" t="s">
        <v>363</v>
      </c>
      <c r="H1429" s="193">
        <v>33838</v>
      </c>
      <c r="I1429" s="193">
        <v>68704</v>
      </c>
      <c r="J1429" s="193">
        <v>69888</v>
      </c>
      <c r="K1429" s="193">
        <v>76800</v>
      </c>
    </row>
    <row r="1430" spans="1:11" s="30" customFormat="1" ht="63" x14ac:dyDescent="0.25">
      <c r="A1430" s="242"/>
      <c r="B1430" s="247"/>
      <c r="C1430" s="271"/>
      <c r="D1430" s="236" t="s">
        <v>1796</v>
      </c>
      <c r="E1430" s="235" t="s">
        <v>24</v>
      </c>
      <c r="F1430" s="235" t="s">
        <v>6</v>
      </c>
      <c r="G1430" s="187">
        <v>6022.0028830551501</v>
      </c>
      <c r="H1430" s="187">
        <v>54498.485669999995</v>
      </c>
      <c r="I1430" s="187">
        <v>88728.092271999994</v>
      </c>
      <c r="J1430" s="187">
        <v>39219.409496</v>
      </c>
      <c r="K1430" s="187">
        <v>60553.364776000002</v>
      </c>
    </row>
    <row r="1431" spans="1:11" ht="78.75" x14ac:dyDescent="0.25">
      <c r="A1431" s="249" t="s">
        <v>2233</v>
      </c>
      <c r="B1431" s="247"/>
      <c r="C1431" s="271" t="s">
        <v>1797</v>
      </c>
      <c r="D1431" s="172" t="s">
        <v>1798</v>
      </c>
      <c r="E1431" s="220" t="s">
        <v>1799</v>
      </c>
      <c r="F1431" s="220" t="s">
        <v>23</v>
      </c>
      <c r="G1431" s="193">
        <v>5000</v>
      </c>
      <c r="H1431" s="193" t="s">
        <v>363</v>
      </c>
      <c r="I1431" s="193" t="s">
        <v>363</v>
      </c>
      <c r="J1431" s="193" t="s">
        <v>363</v>
      </c>
      <c r="K1431" s="193" t="s">
        <v>363</v>
      </c>
    </row>
    <row r="1432" spans="1:11" ht="63" x14ac:dyDescent="0.25">
      <c r="A1432" s="251"/>
      <c r="B1432" s="247"/>
      <c r="C1432" s="271"/>
      <c r="D1432" s="218" t="s">
        <v>1765</v>
      </c>
      <c r="E1432" s="220" t="s">
        <v>24</v>
      </c>
      <c r="F1432" s="220" t="s">
        <v>6</v>
      </c>
      <c r="G1432" s="187">
        <v>3684.1186594526075</v>
      </c>
      <c r="H1432" s="193" t="s">
        <v>363</v>
      </c>
      <c r="I1432" s="193" t="s">
        <v>363</v>
      </c>
      <c r="J1432" s="193" t="s">
        <v>363</v>
      </c>
      <c r="K1432" s="193" t="s">
        <v>363</v>
      </c>
    </row>
    <row r="1433" spans="1:11" ht="78.75" x14ac:dyDescent="0.25">
      <c r="A1433" s="249" t="s">
        <v>2234</v>
      </c>
      <c r="B1433" s="247"/>
      <c r="C1433" s="271" t="s">
        <v>1775</v>
      </c>
      <c r="D1433" s="218" t="s">
        <v>1800</v>
      </c>
      <c r="E1433" s="220" t="s">
        <v>1801</v>
      </c>
      <c r="F1433" s="220" t="s">
        <v>20</v>
      </c>
      <c r="G1433" s="193">
        <v>130</v>
      </c>
      <c r="H1433" s="193">
        <v>130</v>
      </c>
      <c r="I1433" s="193">
        <v>130</v>
      </c>
      <c r="J1433" s="193">
        <v>130</v>
      </c>
      <c r="K1433" s="193">
        <v>130</v>
      </c>
    </row>
    <row r="1434" spans="1:11" s="30" customFormat="1" ht="63" x14ac:dyDescent="0.25">
      <c r="A1434" s="251"/>
      <c r="B1434" s="247"/>
      <c r="C1434" s="271"/>
      <c r="D1434" s="236" t="s">
        <v>1765</v>
      </c>
      <c r="E1434" s="235" t="s">
        <v>24</v>
      </c>
      <c r="F1434" s="235" t="s">
        <v>25</v>
      </c>
      <c r="G1434" s="187">
        <v>980.82674045280635</v>
      </c>
      <c r="H1434" s="187">
        <v>5716.8528299999998</v>
      </c>
      <c r="I1434" s="187">
        <v>6871.0917600000002</v>
      </c>
      <c r="J1434" s="187">
        <v>5244.0178049999995</v>
      </c>
      <c r="K1434" s="187">
        <v>6569.4464549999993</v>
      </c>
    </row>
    <row r="1435" spans="1:11" ht="78.75" x14ac:dyDescent="0.25">
      <c r="A1435" s="249" t="s">
        <v>2235</v>
      </c>
      <c r="B1435" s="247"/>
      <c r="C1435" s="271" t="s">
        <v>1775</v>
      </c>
      <c r="D1435" s="218" t="s">
        <v>1802</v>
      </c>
      <c r="E1435" s="220" t="s">
        <v>1803</v>
      </c>
      <c r="F1435" s="220" t="s">
        <v>20</v>
      </c>
      <c r="G1435" s="193">
        <v>410</v>
      </c>
      <c r="H1435" s="193" t="s">
        <v>363</v>
      </c>
      <c r="I1435" s="193" t="s">
        <v>363</v>
      </c>
      <c r="J1435" s="193" t="s">
        <v>363</v>
      </c>
      <c r="K1435" s="193" t="s">
        <v>363</v>
      </c>
    </row>
    <row r="1436" spans="1:11" ht="63" x14ac:dyDescent="0.25">
      <c r="A1436" s="251"/>
      <c r="B1436" s="247"/>
      <c r="C1436" s="271"/>
      <c r="D1436" s="218" t="s">
        <v>1765</v>
      </c>
      <c r="E1436" s="220" t="s">
        <v>24</v>
      </c>
      <c r="F1436" s="220" t="s">
        <v>25</v>
      </c>
      <c r="G1436" s="187">
        <v>3421.83009933618</v>
      </c>
      <c r="H1436" s="193" t="s">
        <v>363</v>
      </c>
      <c r="I1436" s="193" t="s">
        <v>363</v>
      </c>
      <c r="J1436" s="193" t="s">
        <v>363</v>
      </c>
      <c r="K1436" s="193" t="s">
        <v>363</v>
      </c>
    </row>
    <row r="1437" spans="1:11" ht="78.75" x14ac:dyDescent="0.25">
      <c r="A1437" s="249" t="s">
        <v>2236</v>
      </c>
      <c r="B1437" s="247"/>
      <c r="C1437" s="271" t="s">
        <v>1775</v>
      </c>
      <c r="D1437" s="218" t="s">
        <v>1804</v>
      </c>
      <c r="E1437" s="220" t="s">
        <v>1805</v>
      </c>
      <c r="F1437" s="220" t="s">
        <v>20</v>
      </c>
      <c r="G1437" s="193">
        <v>365</v>
      </c>
      <c r="H1437" s="193">
        <v>450</v>
      </c>
      <c r="I1437" s="193">
        <v>450</v>
      </c>
      <c r="J1437" s="193">
        <v>450</v>
      </c>
      <c r="K1437" s="193">
        <v>450</v>
      </c>
    </row>
    <row r="1438" spans="1:11" s="30" customFormat="1" ht="63" x14ac:dyDescent="0.25">
      <c r="A1438" s="251"/>
      <c r="B1438" s="247"/>
      <c r="C1438" s="271"/>
      <c r="D1438" s="236" t="s">
        <v>1765</v>
      </c>
      <c r="E1438" s="235" t="s">
        <v>24</v>
      </c>
      <c r="F1438" s="235" t="s">
        <v>25</v>
      </c>
      <c r="G1438" s="187">
        <v>3014.4683272807088</v>
      </c>
      <c r="H1438" s="187">
        <v>3122.8116100000002</v>
      </c>
      <c r="I1438" s="187">
        <v>3122.8116100000002</v>
      </c>
      <c r="J1438" s="187">
        <v>3122.8116100000002</v>
      </c>
      <c r="K1438" s="187">
        <v>3122.8116100000002</v>
      </c>
    </row>
    <row r="1439" spans="1:11" ht="78.75" x14ac:dyDescent="0.25">
      <c r="A1439" s="249" t="s">
        <v>2237</v>
      </c>
      <c r="B1439" s="247"/>
      <c r="C1439" s="271" t="s">
        <v>1806</v>
      </c>
      <c r="D1439" s="218" t="s">
        <v>1807</v>
      </c>
      <c r="E1439" s="220" t="s">
        <v>1808</v>
      </c>
      <c r="F1439" s="220" t="s">
        <v>23</v>
      </c>
      <c r="G1439" s="223">
        <f>518+7</f>
        <v>525</v>
      </c>
      <c r="H1439" s="231" t="s">
        <v>363</v>
      </c>
      <c r="I1439" s="231" t="s">
        <v>363</v>
      </c>
      <c r="J1439" s="231" t="s">
        <v>363</v>
      </c>
      <c r="K1439" s="231" t="s">
        <v>363</v>
      </c>
    </row>
    <row r="1440" spans="1:11" ht="63" x14ac:dyDescent="0.25">
      <c r="A1440" s="251"/>
      <c r="B1440" s="247"/>
      <c r="C1440" s="271"/>
      <c r="D1440" s="218" t="s">
        <v>1809</v>
      </c>
      <c r="E1440" s="220" t="s">
        <v>24</v>
      </c>
      <c r="F1440" s="220" t="s">
        <v>6</v>
      </c>
      <c r="G1440" s="84">
        <f>858.235201642809+11.5977734054237</f>
        <v>869.8329750482327</v>
      </c>
      <c r="H1440" s="231" t="s">
        <v>363</v>
      </c>
      <c r="I1440" s="231" t="s">
        <v>363</v>
      </c>
      <c r="J1440" s="231" t="s">
        <v>363</v>
      </c>
      <c r="K1440" s="231" t="s">
        <v>363</v>
      </c>
    </row>
    <row r="1441" spans="1:11" ht="78.75" x14ac:dyDescent="0.25">
      <c r="A1441" s="249" t="s">
        <v>2238</v>
      </c>
      <c r="B1441" s="247"/>
      <c r="C1441" s="271" t="s">
        <v>1806</v>
      </c>
      <c r="D1441" s="218" t="s">
        <v>1810</v>
      </c>
      <c r="E1441" s="220" t="s">
        <v>1811</v>
      </c>
      <c r="F1441" s="220" t="s">
        <v>23</v>
      </c>
      <c r="G1441" s="223">
        <f>518+7</f>
        <v>525</v>
      </c>
      <c r="H1441" s="231" t="s">
        <v>363</v>
      </c>
      <c r="I1441" s="231" t="s">
        <v>363</v>
      </c>
      <c r="J1441" s="231" t="s">
        <v>363</v>
      </c>
      <c r="K1441" s="231" t="s">
        <v>363</v>
      </c>
    </row>
    <row r="1442" spans="1:11" ht="63" x14ac:dyDescent="0.25">
      <c r="A1442" s="251"/>
      <c r="B1442" s="247"/>
      <c r="C1442" s="271"/>
      <c r="D1442" s="218" t="s">
        <v>1809</v>
      </c>
      <c r="E1442" s="220" t="s">
        <v>24</v>
      </c>
      <c r="F1442" s="220" t="s">
        <v>6</v>
      </c>
      <c r="G1442" s="84">
        <f>858.235201642809+11.5977734054237</f>
        <v>869.8329750482327</v>
      </c>
      <c r="H1442" s="231" t="s">
        <v>363</v>
      </c>
      <c r="I1442" s="231" t="s">
        <v>363</v>
      </c>
      <c r="J1442" s="231" t="s">
        <v>363</v>
      </c>
      <c r="K1442" s="231" t="s">
        <v>363</v>
      </c>
    </row>
    <row r="1443" spans="1:11" ht="78.75" x14ac:dyDescent="0.25">
      <c r="A1443" s="249" t="s">
        <v>2239</v>
      </c>
      <c r="B1443" s="247"/>
      <c r="C1443" s="271" t="s">
        <v>805</v>
      </c>
      <c r="D1443" s="218" t="s">
        <v>1812</v>
      </c>
      <c r="E1443" s="220" t="s">
        <v>1808</v>
      </c>
      <c r="F1443" s="220" t="s">
        <v>23</v>
      </c>
      <c r="G1443" s="223">
        <v>8127</v>
      </c>
      <c r="H1443" s="231" t="s">
        <v>363</v>
      </c>
      <c r="I1443" s="231" t="s">
        <v>363</v>
      </c>
      <c r="J1443" s="231" t="s">
        <v>363</v>
      </c>
      <c r="K1443" s="231" t="s">
        <v>363</v>
      </c>
    </row>
    <row r="1444" spans="1:11" ht="63" x14ac:dyDescent="0.25">
      <c r="A1444" s="251"/>
      <c r="B1444" s="247"/>
      <c r="C1444" s="271"/>
      <c r="D1444" s="218" t="s">
        <v>1809</v>
      </c>
      <c r="E1444" s="220" t="s">
        <v>24</v>
      </c>
      <c r="F1444" s="220" t="s">
        <v>6</v>
      </c>
      <c r="G1444" s="84">
        <v>13465.014417721173</v>
      </c>
      <c r="H1444" s="231" t="s">
        <v>363</v>
      </c>
      <c r="I1444" s="231" t="s">
        <v>363</v>
      </c>
      <c r="J1444" s="231" t="s">
        <v>363</v>
      </c>
      <c r="K1444" s="231" t="s">
        <v>363</v>
      </c>
    </row>
    <row r="1445" spans="1:11" ht="78.75" x14ac:dyDescent="0.25">
      <c r="A1445" s="249" t="s">
        <v>2240</v>
      </c>
      <c r="B1445" s="247"/>
      <c r="C1445" s="271" t="s">
        <v>805</v>
      </c>
      <c r="D1445" s="218" t="s">
        <v>1813</v>
      </c>
      <c r="E1445" s="220" t="s">
        <v>1811</v>
      </c>
      <c r="F1445" s="220" t="s">
        <v>23</v>
      </c>
      <c r="G1445" s="223">
        <v>8127</v>
      </c>
      <c r="H1445" s="231" t="s">
        <v>363</v>
      </c>
      <c r="I1445" s="231" t="s">
        <v>363</v>
      </c>
      <c r="J1445" s="231" t="s">
        <v>363</v>
      </c>
      <c r="K1445" s="231" t="s">
        <v>363</v>
      </c>
    </row>
    <row r="1446" spans="1:11" ht="63" x14ac:dyDescent="0.25">
      <c r="A1446" s="251"/>
      <c r="B1446" s="247"/>
      <c r="C1446" s="271"/>
      <c r="D1446" s="218" t="s">
        <v>1809</v>
      </c>
      <c r="E1446" s="220" t="s">
        <v>24</v>
      </c>
      <c r="F1446" s="220" t="s">
        <v>6</v>
      </c>
      <c r="G1446" s="84">
        <v>13465.014458199232</v>
      </c>
      <c r="H1446" s="231" t="s">
        <v>363</v>
      </c>
      <c r="I1446" s="231" t="s">
        <v>363</v>
      </c>
      <c r="J1446" s="231" t="s">
        <v>363</v>
      </c>
      <c r="K1446" s="231" t="s">
        <v>363</v>
      </c>
    </row>
    <row r="1447" spans="1:11" ht="78.75" x14ac:dyDescent="0.25">
      <c r="A1447" s="249" t="s">
        <v>2241</v>
      </c>
      <c r="B1447" s="247"/>
      <c r="C1447" s="271" t="s">
        <v>1326</v>
      </c>
      <c r="D1447" s="218" t="s">
        <v>1814</v>
      </c>
      <c r="E1447" s="220" t="s">
        <v>141</v>
      </c>
      <c r="F1447" s="220" t="s">
        <v>1815</v>
      </c>
      <c r="G1447" s="223">
        <v>12252</v>
      </c>
      <c r="H1447" s="231" t="s">
        <v>363</v>
      </c>
      <c r="I1447" s="231" t="s">
        <v>363</v>
      </c>
      <c r="J1447" s="231" t="s">
        <v>363</v>
      </c>
      <c r="K1447" s="231" t="s">
        <v>363</v>
      </c>
    </row>
    <row r="1448" spans="1:11" ht="63" x14ac:dyDescent="0.25">
      <c r="A1448" s="251"/>
      <c r="B1448" s="247"/>
      <c r="C1448" s="271"/>
      <c r="D1448" s="218" t="s">
        <v>1809</v>
      </c>
      <c r="E1448" s="220" t="s">
        <v>24</v>
      </c>
      <c r="F1448" s="220" t="s">
        <v>6</v>
      </c>
      <c r="G1448" s="84">
        <v>8878.7802079772955</v>
      </c>
      <c r="H1448" s="231" t="s">
        <v>363</v>
      </c>
      <c r="I1448" s="231" t="s">
        <v>363</v>
      </c>
      <c r="J1448" s="231" t="s">
        <v>363</v>
      </c>
      <c r="K1448" s="231" t="s">
        <v>363</v>
      </c>
    </row>
    <row r="1449" spans="1:11" ht="78.75" x14ac:dyDescent="0.25">
      <c r="A1449" s="249" t="s">
        <v>2242</v>
      </c>
      <c r="B1449" s="247"/>
      <c r="C1449" s="271" t="s">
        <v>1816</v>
      </c>
      <c r="D1449" s="218" t="s">
        <v>806</v>
      </c>
      <c r="E1449" s="220" t="s">
        <v>1817</v>
      </c>
      <c r="F1449" s="220" t="s">
        <v>23</v>
      </c>
      <c r="G1449" s="223">
        <v>300</v>
      </c>
      <c r="H1449" s="231" t="s">
        <v>363</v>
      </c>
      <c r="I1449" s="231" t="s">
        <v>363</v>
      </c>
      <c r="J1449" s="231" t="s">
        <v>363</v>
      </c>
      <c r="K1449" s="231" t="s">
        <v>363</v>
      </c>
    </row>
    <row r="1450" spans="1:11" ht="63" x14ac:dyDescent="0.25">
      <c r="A1450" s="251"/>
      <c r="B1450" s="247"/>
      <c r="C1450" s="243"/>
      <c r="D1450" s="219" t="s">
        <v>1809</v>
      </c>
      <c r="E1450" s="217" t="s">
        <v>24</v>
      </c>
      <c r="F1450" s="217" t="s">
        <v>6</v>
      </c>
      <c r="G1450" s="228">
        <v>331.36496600583661</v>
      </c>
      <c r="H1450" s="232" t="s">
        <v>363</v>
      </c>
      <c r="I1450" s="232" t="s">
        <v>363</v>
      </c>
      <c r="J1450" s="232" t="s">
        <v>363</v>
      </c>
      <c r="K1450" s="232" t="s">
        <v>363</v>
      </c>
    </row>
    <row r="1451" spans="1:11" s="3" customFormat="1" ht="94.5" x14ac:dyDescent="0.25">
      <c r="A1451" s="249" t="s">
        <v>2243</v>
      </c>
      <c r="B1451" s="247"/>
      <c r="C1451" s="243" t="s">
        <v>1762</v>
      </c>
      <c r="D1451" s="218" t="s">
        <v>1763</v>
      </c>
      <c r="E1451" s="220" t="s">
        <v>1916</v>
      </c>
      <c r="F1451" s="220" t="s">
        <v>23</v>
      </c>
      <c r="G1451" s="231" t="s">
        <v>363</v>
      </c>
      <c r="H1451" s="223">
        <v>731</v>
      </c>
      <c r="I1451" s="223">
        <v>731</v>
      </c>
      <c r="J1451" s="223">
        <v>731</v>
      </c>
      <c r="K1451" s="223">
        <v>731</v>
      </c>
    </row>
    <row r="1452" spans="1:11" s="30" customFormat="1" ht="63" x14ac:dyDescent="0.25">
      <c r="A1452" s="251"/>
      <c r="B1452" s="247"/>
      <c r="C1452" s="244"/>
      <c r="D1452" s="236" t="s">
        <v>1761</v>
      </c>
      <c r="E1452" s="235" t="s">
        <v>24</v>
      </c>
      <c r="F1452" s="235" t="s">
        <v>6</v>
      </c>
      <c r="G1452" s="370" t="s">
        <v>363</v>
      </c>
      <c r="H1452" s="239">
        <v>3571.8114690000002</v>
      </c>
      <c r="I1452" s="239">
        <v>3571.8114690000002</v>
      </c>
      <c r="J1452" s="239">
        <v>3571.8114690000002</v>
      </c>
      <c r="K1452" s="239">
        <v>3571.8114690000002</v>
      </c>
    </row>
    <row r="1453" spans="1:11" s="3" customFormat="1" ht="78.75" x14ac:dyDescent="0.25">
      <c r="A1453" s="249" t="s">
        <v>2244</v>
      </c>
      <c r="B1453" s="247"/>
      <c r="C1453" s="243" t="s">
        <v>1431</v>
      </c>
      <c r="D1453" s="103" t="s">
        <v>1917</v>
      </c>
      <c r="E1453" s="217" t="s">
        <v>1918</v>
      </c>
      <c r="F1453" s="220" t="s">
        <v>20</v>
      </c>
      <c r="G1453" s="231" t="s">
        <v>363</v>
      </c>
      <c r="H1453" s="97">
        <v>76</v>
      </c>
      <c r="I1453" s="97">
        <v>77</v>
      </c>
      <c r="J1453" s="97">
        <v>77</v>
      </c>
      <c r="K1453" s="97">
        <v>78</v>
      </c>
    </row>
    <row r="1454" spans="1:11" s="3" customFormat="1" ht="63" x14ac:dyDescent="0.25">
      <c r="A1454" s="251"/>
      <c r="B1454" s="247"/>
      <c r="C1454" s="244"/>
      <c r="D1454" s="103" t="s">
        <v>2278</v>
      </c>
      <c r="E1454" s="234" t="s">
        <v>24</v>
      </c>
      <c r="F1454" s="235" t="s">
        <v>218</v>
      </c>
      <c r="G1454" s="370" t="s">
        <v>363</v>
      </c>
      <c r="H1454" s="239">
        <v>519.8915735999999</v>
      </c>
      <c r="I1454" s="239">
        <v>519.8915735999999</v>
      </c>
      <c r="J1454" s="239">
        <v>519.8915735999999</v>
      </c>
      <c r="K1454" s="239">
        <v>539.89157360000002</v>
      </c>
    </row>
    <row r="1455" spans="1:11" s="3" customFormat="1" ht="102" customHeight="1" x14ac:dyDescent="0.25">
      <c r="A1455" s="249" t="s">
        <v>2245</v>
      </c>
      <c r="B1455" s="247"/>
      <c r="C1455" s="243" t="s">
        <v>1431</v>
      </c>
      <c r="D1455" s="103" t="s">
        <v>1919</v>
      </c>
      <c r="E1455" s="215" t="s">
        <v>1920</v>
      </c>
      <c r="F1455" s="216" t="s">
        <v>20</v>
      </c>
      <c r="G1455" s="210" t="s">
        <v>363</v>
      </c>
      <c r="H1455" s="97">
        <v>29</v>
      </c>
      <c r="I1455" s="97">
        <v>30</v>
      </c>
      <c r="J1455" s="97">
        <v>30</v>
      </c>
      <c r="K1455" s="97">
        <v>30</v>
      </c>
    </row>
    <row r="1456" spans="1:11" s="3" customFormat="1" ht="63" x14ac:dyDescent="0.25">
      <c r="A1456" s="251"/>
      <c r="B1456" s="247"/>
      <c r="C1456" s="244"/>
      <c r="D1456" s="103" t="s">
        <v>2278</v>
      </c>
      <c r="E1456" s="234" t="s">
        <v>24</v>
      </c>
      <c r="F1456" s="235" t="s">
        <v>218</v>
      </c>
      <c r="G1456" s="371" t="s">
        <v>363</v>
      </c>
      <c r="H1456" s="239">
        <v>399.91659507692299</v>
      </c>
      <c r="I1456" s="239">
        <v>486.98467569230769</v>
      </c>
      <c r="J1456" s="239">
        <v>486.98467569230769</v>
      </c>
      <c r="K1456" s="239">
        <v>486.98467569230769</v>
      </c>
    </row>
    <row r="1457" spans="1:11" s="3" customFormat="1" ht="78.75" x14ac:dyDescent="0.25">
      <c r="A1457" s="249" t="s">
        <v>2246</v>
      </c>
      <c r="B1457" s="247"/>
      <c r="C1457" s="243" t="s">
        <v>1431</v>
      </c>
      <c r="D1457" s="103" t="s">
        <v>1921</v>
      </c>
      <c r="E1457" s="234" t="s">
        <v>1922</v>
      </c>
      <c r="F1457" s="235" t="s">
        <v>20</v>
      </c>
      <c r="G1457" s="372" t="s">
        <v>363</v>
      </c>
      <c r="H1457" s="97">
        <v>17</v>
      </c>
      <c r="I1457" s="97">
        <v>22</v>
      </c>
      <c r="J1457" s="97">
        <v>22</v>
      </c>
      <c r="K1457" s="97">
        <v>24</v>
      </c>
    </row>
    <row r="1458" spans="1:11" s="3" customFormat="1" ht="63" x14ac:dyDescent="0.25">
      <c r="A1458" s="251"/>
      <c r="B1458" s="247"/>
      <c r="C1458" s="244"/>
      <c r="D1458" s="103" t="s">
        <v>2278</v>
      </c>
      <c r="E1458" s="234" t="s">
        <v>24</v>
      </c>
      <c r="F1458" s="235" t="s">
        <v>218</v>
      </c>
      <c r="G1458" s="371" t="s">
        <v>363</v>
      </c>
      <c r="H1458" s="239">
        <v>307.6281500591715</v>
      </c>
      <c r="I1458" s="239">
        <v>374.60359668639052</v>
      </c>
      <c r="J1458" s="239">
        <v>374.60359668639052</v>
      </c>
      <c r="K1458" s="239">
        <v>362.80966615384619</v>
      </c>
    </row>
    <row r="1459" spans="1:11" s="3" customFormat="1" ht="81.75" customHeight="1" x14ac:dyDescent="0.25">
      <c r="A1459" s="249" t="s">
        <v>2247</v>
      </c>
      <c r="B1459" s="247"/>
      <c r="C1459" s="243" t="s">
        <v>1431</v>
      </c>
      <c r="D1459" s="103" t="s">
        <v>1923</v>
      </c>
      <c r="E1459" s="234" t="s">
        <v>1924</v>
      </c>
      <c r="F1459" s="235" t="s">
        <v>20</v>
      </c>
      <c r="G1459" s="372" t="s">
        <v>363</v>
      </c>
      <c r="H1459" s="97">
        <v>422</v>
      </c>
      <c r="I1459" s="97">
        <v>423</v>
      </c>
      <c r="J1459" s="97">
        <v>355</v>
      </c>
      <c r="K1459" s="97">
        <v>356</v>
      </c>
    </row>
    <row r="1460" spans="1:11" s="3" customFormat="1" ht="63" x14ac:dyDescent="0.25">
      <c r="A1460" s="251"/>
      <c r="B1460" s="247"/>
      <c r="C1460" s="244"/>
      <c r="D1460" s="103" t="s">
        <v>2278</v>
      </c>
      <c r="E1460" s="234" t="s">
        <v>24</v>
      </c>
      <c r="F1460" s="235" t="s">
        <v>218</v>
      </c>
      <c r="G1460" s="371" t="s">
        <v>363</v>
      </c>
      <c r="H1460" s="239">
        <v>16083.412628400001</v>
      </c>
      <c r="I1460" s="239">
        <v>19376.478763200001</v>
      </c>
      <c r="J1460" s="239">
        <v>12410.8421385</v>
      </c>
      <c r="K1460" s="239">
        <v>15591.486253200001</v>
      </c>
    </row>
    <row r="1461" spans="1:11" s="3" customFormat="1" ht="78.75" x14ac:dyDescent="0.25">
      <c r="A1461" s="249" t="s">
        <v>2248</v>
      </c>
      <c r="B1461" s="247"/>
      <c r="C1461" s="243" t="s">
        <v>1431</v>
      </c>
      <c r="D1461" s="103" t="s">
        <v>1925</v>
      </c>
      <c r="E1461" s="215" t="s">
        <v>1926</v>
      </c>
      <c r="F1461" s="216" t="s">
        <v>20</v>
      </c>
      <c r="G1461" s="210" t="s">
        <v>363</v>
      </c>
      <c r="H1461" s="97">
        <v>46</v>
      </c>
      <c r="I1461" s="97">
        <v>52</v>
      </c>
      <c r="J1461" s="97">
        <v>52</v>
      </c>
      <c r="K1461" s="97">
        <v>52</v>
      </c>
    </row>
    <row r="1462" spans="1:11" s="3" customFormat="1" ht="63" x14ac:dyDescent="0.25">
      <c r="A1462" s="251"/>
      <c r="B1462" s="247"/>
      <c r="C1462" s="244"/>
      <c r="D1462" s="103" t="s">
        <v>2278</v>
      </c>
      <c r="E1462" s="234" t="s">
        <v>24</v>
      </c>
      <c r="F1462" s="235" t="s">
        <v>218</v>
      </c>
      <c r="G1462" s="371" t="s">
        <v>363</v>
      </c>
      <c r="H1462" s="239">
        <v>359.62424640000006</v>
      </c>
      <c r="I1462" s="239">
        <v>488.61096960000003</v>
      </c>
      <c r="J1462" s="239">
        <v>488.61096960000003</v>
      </c>
      <c r="K1462" s="239">
        <v>488.61096959999998</v>
      </c>
    </row>
    <row r="1463" spans="1:11" s="3" customFormat="1" ht="78.75" x14ac:dyDescent="0.25">
      <c r="A1463" s="249" t="s">
        <v>2249</v>
      </c>
      <c r="B1463" s="247"/>
      <c r="C1463" s="243" t="s">
        <v>1451</v>
      </c>
      <c r="D1463" s="103" t="s">
        <v>1927</v>
      </c>
      <c r="E1463" s="234" t="s">
        <v>1929</v>
      </c>
      <c r="F1463" s="235" t="s">
        <v>20</v>
      </c>
      <c r="G1463" s="372" t="s">
        <v>363</v>
      </c>
      <c r="H1463" s="97">
        <v>405</v>
      </c>
      <c r="I1463" s="97">
        <v>406</v>
      </c>
      <c r="J1463" s="97">
        <v>406</v>
      </c>
      <c r="K1463" s="97">
        <v>407</v>
      </c>
    </row>
    <row r="1464" spans="1:11" s="3" customFormat="1" ht="63" x14ac:dyDescent="0.25">
      <c r="A1464" s="251"/>
      <c r="B1464" s="247"/>
      <c r="C1464" s="244"/>
      <c r="D1464" s="103" t="s">
        <v>2278</v>
      </c>
      <c r="E1464" s="234" t="s">
        <v>24</v>
      </c>
      <c r="F1464" s="235" t="s">
        <v>218</v>
      </c>
      <c r="G1464" s="371" t="s">
        <v>363</v>
      </c>
      <c r="H1464" s="239">
        <v>17810.195355</v>
      </c>
      <c r="I1464" s="239">
        <v>21458.948112000002</v>
      </c>
      <c r="J1464" s="239">
        <v>21458.948112000002</v>
      </c>
      <c r="K1464" s="239">
        <v>20567.420824500001</v>
      </c>
    </row>
    <row r="1465" spans="1:11" s="3" customFormat="1" ht="78.75" x14ac:dyDescent="0.25">
      <c r="A1465" s="249" t="s">
        <v>2250</v>
      </c>
      <c r="B1465" s="247"/>
      <c r="C1465" s="243" t="s">
        <v>1451</v>
      </c>
      <c r="D1465" s="103" t="s">
        <v>1928</v>
      </c>
      <c r="E1465" s="234" t="s">
        <v>1930</v>
      </c>
      <c r="F1465" s="235" t="s">
        <v>20</v>
      </c>
      <c r="G1465" s="372" t="s">
        <v>363</v>
      </c>
      <c r="H1465" s="97">
        <v>10</v>
      </c>
      <c r="I1465" s="97">
        <v>11</v>
      </c>
      <c r="J1465" s="97">
        <v>11</v>
      </c>
      <c r="K1465" s="97">
        <v>12</v>
      </c>
    </row>
    <row r="1466" spans="1:11" s="3" customFormat="1" ht="63" x14ac:dyDescent="0.25">
      <c r="A1466" s="251"/>
      <c r="B1466" s="247"/>
      <c r="C1466" s="244"/>
      <c r="D1466" s="103" t="s">
        <v>2278</v>
      </c>
      <c r="E1466" s="234" t="s">
        <v>24</v>
      </c>
      <c r="F1466" s="235" t="s">
        <v>218</v>
      </c>
      <c r="G1466" s="371" t="s">
        <v>363</v>
      </c>
      <c r="H1466" s="239">
        <v>97.723980000000012</v>
      </c>
      <c r="I1466" s="239">
        <v>129.20001600000001</v>
      </c>
      <c r="J1466" s="239">
        <v>129.20001600000001</v>
      </c>
      <c r="K1466" s="239">
        <v>134.75787600000001</v>
      </c>
    </row>
    <row r="1467" spans="1:11" s="3" customFormat="1" ht="78.75" x14ac:dyDescent="0.25">
      <c r="A1467" s="249" t="s">
        <v>2251</v>
      </c>
      <c r="B1467" s="247"/>
      <c r="C1467" s="243" t="s">
        <v>1451</v>
      </c>
      <c r="D1467" s="103" t="s">
        <v>1931</v>
      </c>
      <c r="E1467" s="215" t="s">
        <v>1932</v>
      </c>
      <c r="F1467" s="216" t="s">
        <v>20</v>
      </c>
      <c r="G1467" s="210" t="s">
        <v>363</v>
      </c>
      <c r="H1467" s="97">
        <v>183</v>
      </c>
      <c r="I1467" s="97">
        <v>193</v>
      </c>
      <c r="J1467" s="97">
        <v>193</v>
      </c>
      <c r="K1467" s="97">
        <v>194</v>
      </c>
    </row>
    <row r="1468" spans="1:11" s="3" customFormat="1" ht="63" x14ac:dyDescent="0.25">
      <c r="A1468" s="251"/>
      <c r="B1468" s="247"/>
      <c r="C1468" s="244"/>
      <c r="D1468" s="103" t="s">
        <v>2278</v>
      </c>
      <c r="E1468" s="234" t="s">
        <v>24</v>
      </c>
      <c r="F1468" s="235" t="s">
        <v>218</v>
      </c>
      <c r="G1468" s="371" t="s">
        <v>363</v>
      </c>
      <c r="H1468" s="239">
        <v>2682.5232510000001</v>
      </c>
      <c r="I1468" s="239">
        <v>3400.3095119999998</v>
      </c>
      <c r="J1468" s="239">
        <v>3400.3095119999998</v>
      </c>
      <c r="K1468" s="239">
        <v>3267.8784930000002</v>
      </c>
    </row>
    <row r="1469" spans="1:11" s="3" customFormat="1" ht="78.75" x14ac:dyDescent="0.25">
      <c r="A1469" s="249" t="s">
        <v>2252</v>
      </c>
      <c r="B1469" s="247"/>
      <c r="C1469" s="243" t="s">
        <v>1411</v>
      </c>
      <c r="D1469" s="103" t="s">
        <v>1933</v>
      </c>
      <c r="E1469" s="234" t="s">
        <v>1934</v>
      </c>
      <c r="F1469" s="235" t="s">
        <v>20</v>
      </c>
      <c r="G1469" s="372" t="s">
        <v>363</v>
      </c>
      <c r="H1469" s="97">
        <v>94</v>
      </c>
      <c r="I1469" s="97">
        <v>95</v>
      </c>
      <c r="J1469" s="97">
        <v>95</v>
      </c>
      <c r="K1469" s="97">
        <v>96</v>
      </c>
    </row>
    <row r="1470" spans="1:11" s="3" customFormat="1" ht="63" x14ac:dyDescent="0.25">
      <c r="A1470" s="251"/>
      <c r="B1470" s="247"/>
      <c r="C1470" s="244"/>
      <c r="D1470" s="103" t="s">
        <v>2278</v>
      </c>
      <c r="E1470" s="234" t="s">
        <v>24</v>
      </c>
      <c r="F1470" s="235" t="s">
        <v>218</v>
      </c>
      <c r="G1470" s="371" t="s">
        <v>363</v>
      </c>
      <c r="H1470" s="239">
        <v>1837.210824</v>
      </c>
      <c r="I1470" s="239">
        <v>2231.6366400000006</v>
      </c>
      <c r="J1470" s="239">
        <v>2231.6366400000006</v>
      </c>
      <c r="K1470" s="239">
        <v>2156.1260160000002</v>
      </c>
    </row>
    <row r="1471" spans="1:11" s="3" customFormat="1" ht="110.25" x14ac:dyDescent="0.25">
      <c r="A1471" s="249" t="s">
        <v>2253</v>
      </c>
      <c r="B1471" s="247"/>
      <c r="C1471" s="243" t="s">
        <v>1411</v>
      </c>
      <c r="D1471" s="103" t="s">
        <v>1935</v>
      </c>
      <c r="E1471" s="215" t="s">
        <v>1936</v>
      </c>
      <c r="F1471" s="216" t="s">
        <v>20</v>
      </c>
      <c r="G1471" s="210" t="s">
        <v>363</v>
      </c>
      <c r="H1471" s="97">
        <v>40</v>
      </c>
      <c r="I1471" s="97">
        <v>40</v>
      </c>
      <c r="J1471" s="97">
        <v>40</v>
      </c>
      <c r="K1471" s="97">
        <v>40</v>
      </c>
    </row>
    <row r="1472" spans="1:11" s="30" customFormat="1" ht="63" x14ac:dyDescent="0.25">
      <c r="A1472" s="251"/>
      <c r="B1472" s="247"/>
      <c r="C1472" s="244"/>
      <c r="D1472" s="235" t="s">
        <v>1388</v>
      </c>
      <c r="E1472" s="234" t="s">
        <v>24</v>
      </c>
      <c r="F1472" s="235" t="s">
        <v>218</v>
      </c>
      <c r="G1472" s="371" t="s">
        <v>363</v>
      </c>
      <c r="H1472" s="239">
        <v>195.44796000000002</v>
      </c>
      <c r="I1472" s="239">
        <v>195.44796000000002</v>
      </c>
      <c r="J1472" s="239">
        <v>195.44796000000002</v>
      </c>
      <c r="K1472" s="239">
        <v>195.44796000000002</v>
      </c>
    </row>
    <row r="1473" spans="1:11" s="3" customFormat="1" ht="78.75" x14ac:dyDescent="0.25">
      <c r="A1473" s="249" t="s">
        <v>2254</v>
      </c>
      <c r="B1473" s="247"/>
      <c r="C1473" s="243" t="s">
        <v>1411</v>
      </c>
      <c r="D1473" s="103" t="s">
        <v>1937</v>
      </c>
      <c r="E1473" s="215" t="s">
        <v>1938</v>
      </c>
      <c r="F1473" s="216" t="s">
        <v>20</v>
      </c>
      <c r="G1473" s="210" t="s">
        <v>363</v>
      </c>
      <c r="H1473" s="97">
        <v>465</v>
      </c>
      <c r="I1473" s="97">
        <v>465</v>
      </c>
      <c r="J1473" s="97">
        <v>467</v>
      </c>
      <c r="K1473" s="97">
        <v>467</v>
      </c>
    </row>
    <row r="1474" spans="1:11" s="30" customFormat="1" ht="63" x14ac:dyDescent="0.25">
      <c r="A1474" s="251"/>
      <c r="B1474" s="247"/>
      <c r="C1474" s="244"/>
      <c r="D1474" s="235" t="s">
        <v>1388</v>
      </c>
      <c r="E1474" s="234" t="s">
        <v>24</v>
      </c>
      <c r="F1474" s="235" t="s">
        <v>218</v>
      </c>
      <c r="G1474" s="371" t="s">
        <v>363</v>
      </c>
      <c r="H1474" s="239">
        <v>6816.2476050000005</v>
      </c>
      <c r="I1474" s="239">
        <v>8192.4555600000003</v>
      </c>
      <c r="J1474" s="239">
        <v>6279.3751665000009</v>
      </c>
      <c r="K1474" s="239">
        <v>7866.4910115000012</v>
      </c>
    </row>
    <row r="1475" spans="1:11" s="3" customFormat="1" ht="98.25" customHeight="1" x14ac:dyDescent="0.25">
      <c r="A1475" s="249" t="s">
        <v>2255</v>
      </c>
      <c r="B1475" s="247"/>
      <c r="C1475" s="243" t="s">
        <v>1411</v>
      </c>
      <c r="D1475" s="103" t="s">
        <v>1939</v>
      </c>
      <c r="E1475" s="215" t="s">
        <v>1940</v>
      </c>
      <c r="F1475" s="216" t="s">
        <v>20</v>
      </c>
      <c r="G1475" s="210" t="s">
        <v>363</v>
      </c>
      <c r="H1475" s="97">
        <v>300</v>
      </c>
      <c r="I1475" s="97">
        <v>300</v>
      </c>
      <c r="J1475" s="97">
        <v>300</v>
      </c>
      <c r="K1475" s="97">
        <v>300</v>
      </c>
    </row>
    <row r="1476" spans="1:11" s="30" customFormat="1" ht="63" x14ac:dyDescent="0.25">
      <c r="A1476" s="251"/>
      <c r="B1476" s="247"/>
      <c r="C1476" s="244"/>
      <c r="D1476" s="235" t="s">
        <v>1388</v>
      </c>
      <c r="E1476" s="234" t="s">
        <v>24</v>
      </c>
      <c r="F1476" s="235" t="s">
        <v>218</v>
      </c>
      <c r="G1476" s="371" t="s">
        <v>363</v>
      </c>
      <c r="H1476" s="239">
        <v>5863.4387999999999</v>
      </c>
      <c r="I1476" s="239">
        <v>5863.4387999999999</v>
      </c>
      <c r="J1476" s="239">
        <v>5863.4387999999999</v>
      </c>
      <c r="K1476" s="239">
        <v>5863.4387999999999</v>
      </c>
    </row>
    <row r="1477" spans="1:11" s="30" customFormat="1" ht="126" x14ac:dyDescent="0.25">
      <c r="A1477" s="249" t="s">
        <v>2256</v>
      </c>
      <c r="B1477" s="247"/>
      <c r="C1477" s="243" t="s">
        <v>1440</v>
      </c>
      <c r="D1477" s="103" t="s">
        <v>1941</v>
      </c>
      <c r="E1477" s="215" t="s">
        <v>1942</v>
      </c>
      <c r="F1477" s="216" t="s">
        <v>20</v>
      </c>
      <c r="G1477" s="210" t="s">
        <v>363</v>
      </c>
      <c r="H1477" s="97">
        <v>175</v>
      </c>
      <c r="I1477" s="97">
        <v>175</v>
      </c>
      <c r="J1477" s="97">
        <v>175</v>
      </c>
      <c r="K1477" s="97">
        <v>175</v>
      </c>
    </row>
    <row r="1478" spans="1:11" s="30" customFormat="1" ht="63" x14ac:dyDescent="0.25">
      <c r="A1478" s="251"/>
      <c r="B1478" s="247"/>
      <c r="C1478" s="244"/>
      <c r="D1478" s="235" t="s">
        <v>1388</v>
      </c>
      <c r="E1478" s="234" t="s">
        <v>24</v>
      </c>
      <c r="F1478" s="235" t="s">
        <v>218</v>
      </c>
      <c r="G1478" s="371" t="s">
        <v>363</v>
      </c>
      <c r="H1478" s="239">
        <v>8550.8482499999991</v>
      </c>
      <c r="I1478" s="239">
        <v>8550.8482499999991</v>
      </c>
      <c r="J1478" s="239">
        <v>8550.8482499999991</v>
      </c>
      <c r="K1478" s="239">
        <v>8550.8482499999991</v>
      </c>
    </row>
    <row r="1479" spans="1:11" s="30" customFormat="1" ht="110.25" customHeight="1" x14ac:dyDescent="0.25">
      <c r="A1479" s="249" t="s">
        <v>2257</v>
      </c>
      <c r="B1479" s="247"/>
      <c r="C1479" s="243" t="s">
        <v>1440</v>
      </c>
      <c r="D1479" s="103" t="s">
        <v>1943</v>
      </c>
      <c r="E1479" s="215" t="s">
        <v>1944</v>
      </c>
      <c r="F1479" s="216" t="s">
        <v>20</v>
      </c>
      <c r="G1479" s="210" t="s">
        <v>363</v>
      </c>
      <c r="H1479" s="97">
        <v>80</v>
      </c>
      <c r="I1479" s="97">
        <v>80</v>
      </c>
      <c r="J1479" s="97">
        <v>80</v>
      </c>
      <c r="K1479" s="97">
        <v>80</v>
      </c>
    </row>
    <row r="1480" spans="1:11" s="30" customFormat="1" ht="63" x14ac:dyDescent="0.25">
      <c r="A1480" s="251"/>
      <c r="B1480" s="247"/>
      <c r="C1480" s="244"/>
      <c r="D1480" s="235" t="s">
        <v>1388</v>
      </c>
      <c r="E1480" s="234" t="s">
        <v>24</v>
      </c>
      <c r="F1480" s="235" t="s">
        <v>218</v>
      </c>
      <c r="G1480" s="371" t="s">
        <v>363</v>
      </c>
      <c r="H1480" s="239">
        <v>2345.3755200000001</v>
      </c>
      <c r="I1480" s="239">
        <v>2345.3755200000001</v>
      </c>
      <c r="J1480" s="239">
        <v>2345.3755200000001</v>
      </c>
      <c r="K1480" s="239">
        <v>2345.3755200000001</v>
      </c>
    </row>
    <row r="1481" spans="1:11" s="30" customFormat="1" ht="78.75" customHeight="1" x14ac:dyDescent="0.25">
      <c r="A1481" s="249" t="s">
        <v>2258</v>
      </c>
      <c r="B1481" s="247"/>
      <c r="C1481" s="243" t="s">
        <v>1946</v>
      </c>
      <c r="D1481" s="103" t="s">
        <v>1945</v>
      </c>
      <c r="E1481" s="215" t="s">
        <v>1947</v>
      </c>
      <c r="F1481" s="216" t="s">
        <v>20</v>
      </c>
      <c r="G1481" s="210" t="s">
        <v>363</v>
      </c>
      <c r="H1481" s="97">
        <v>25</v>
      </c>
      <c r="I1481" s="97">
        <v>25</v>
      </c>
      <c r="J1481" s="97">
        <v>25</v>
      </c>
      <c r="K1481" s="97">
        <v>25</v>
      </c>
    </row>
    <row r="1482" spans="1:11" s="30" customFormat="1" ht="63" x14ac:dyDescent="0.25">
      <c r="A1482" s="251"/>
      <c r="B1482" s="247"/>
      <c r="C1482" s="244"/>
      <c r="D1482" s="235" t="s">
        <v>1388</v>
      </c>
      <c r="E1482" s="234" t="s">
        <v>24</v>
      </c>
      <c r="F1482" s="235" t="s">
        <v>218</v>
      </c>
      <c r="G1482" s="371" t="s">
        <v>363</v>
      </c>
      <c r="H1482" s="239">
        <v>2443.0994999999998</v>
      </c>
      <c r="I1482" s="239">
        <v>2443.0994999999998</v>
      </c>
      <c r="J1482" s="239">
        <v>2443.0994999999998</v>
      </c>
      <c r="K1482" s="239">
        <v>2443.0994999999998</v>
      </c>
    </row>
    <row r="1483" spans="1:11" s="30" customFormat="1" ht="78.75" x14ac:dyDescent="0.25">
      <c r="A1483" s="249" t="s">
        <v>2259</v>
      </c>
      <c r="B1483" s="247"/>
      <c r="C1483" s="243" t="s">
        <v>1949</v>
      </c>
      <c r="D1483" s="103" t="s">
        <v>1948</v>
      </c>
      <c r="E1483" s="234" t="s">
        <v>1950</v>
      </c>
      <c r="F1483" s="235" t="s">
        <v>20</v>
      </c>
      <c r="G1483" s="372" t="s">
        <v>363</v>
      </c>
      <c r="H1483" s="372" t="s">
        <v>363</v>
      </c>
      <c r="I1483" s="97">
        <v>48</v>
      </c>
      <c r="J1483" s="97">
        <v>45</v>
      </c>
      <c r="K1483" s="97">
        <v>45</v>
      </c>
    </row>
    <row r="1484" spans="1:11" s="30" customFormat="1" ht="63" x14ac:dyDescent="0.25">
      <c r="A1484" s="251"/>
      <c r="B1484" s="247"/>
      <c r="C1484" s="244"/>
      <c r="D1484" s="103" t="s">
        <v>2278</v>
      </c>
      <c r="E1484" s="234" t="s">
        <v>24</v>
      </c>
      <c r="F1484" s="235" t="s">
        <v>218</v>
      </c>
      <c r="G1484" s="371" t="s">
        <v>363</v>
      </c>
      <c r="H1484" s="371" t="s">
        <v>363</v>
      </c>
      <c r="I1484" s="239">
        <v>1240.3201536000001</v>
      </c>
      <c r="J1484" s="239">
        <v>887.44916699999999</v>
      </c>
      <c r="K1484" s="239">
        <v>887.44916699999999</v>
      </c>
    </row>
    <row r="1485" spans="1:11" s="30" customFormat="1" ht="78.75" x14ac:dyDescent="0.25">
      <c r="A1485" s="249" t="s">
        <v>2260</v>
      </c>
      <c r="B1485" s="247"/>
      <c r="C1485" s="243" t="s">
        <v>1951</v>
      </c>
      <c r="D1485" s="103" t="s">
        <v>1952</v>
      </c>
      <c r="E1485" s="234" t="s">
        <v>1953</v>
      </c>
      <c r="F1485" s="235" t="s">
        <v>20</v>
      </c>
      <c r="G1485" s="372" t="s">
        <v>363</v>
      </c>
      <c r="H1485" s="372" t="s">
        <v>363</v>
      </c>
      <c r="I1485" s="97">
        <v>76</v>
      </c>
      <c r="J1485" s="97">
        <v>75</v>
      </c>
      <c r="K1485" s="97">
        <v>75</v>
      </c>
    </row>
    <row r="1486" spans="1:11" s="30" customFormat="1" ht="63" x14ac:dyDescent="0.25">
      <c r="A1486" s="251"/>
      <c r="B1486" s="247"/>
      <c r="C1486" s="244"/>
      <c r="D1486" s="103" t="s">
        <v>2278</v>
      </c>
      <c r="E1486" s="234" t="s">
        <v>24</v>
      </c>
      <c r="F1486" s="235" t="s">
        <v>218</v>
      </c>
      <c r="G1486" s="371" t="s">
        <v>363</v>
      </c>
      <c r="H1486" s="371" t="s">
        <v>363</v>
      </c>
      <c r="I1486" s="239">
        <v>3124.2912960000003</v>
      </c>
      <c r="J1486" s="239">
        <v>2353.0849125</v>
      </c>
      <c r="K1486" s="239">
        <v>2353.0849125</v>
      </c>
    </row>
    <row r="1487" spans="1:11" s="30" customFormat="1" ht="78.75" customHeight="1" x14ac:dyDescent="0.25">
      <c r="A1487" s="249" t="s">
        <v>2261</v>
      </c>
      <c r="B1487" s="247"/>
      <c r="C1487" s="243" t="s">
        <v>1951</v>
      </c>
      <c r="D1487" s="103" t="s">
        <v>1954</v>
      </c>
      <c r="E1487" s="234" t="s">
        <v>1955</v>
      </c>
      <c r="F1487" s="235" t="s">
        <v>20</v>
      </c>
      <c r="G1487" s="372" t="s">
        <v>363</v>
      </c>
      <c r="H1487" s="372" t="s">
        <v>363</v>
      </c>
      <c r="I1487" s="97">
        <v>30</v>
      </c>
      <c r="J1487" s="97">
        <v>30</v>
      </c>
      <c r="K1487" s="97">
        <v>30</v>
      </c>
    </row>
    <row r="1488" spans="1:11" s="30" customFormat="1" ht="63" x14ac:dyDescent="0.25">
      <c r="A1488" s="251"/>
      <c r="B1488" s="247"/>
      <c r="C1488" s="244"/>
      <c r="D1488" s="103" t="s">
        <v>2278</v>
      </c>
      <c r="E1488" s="234" t="s">
        <v>24</v>
      </c>
      <c r="F1488" s="235" t="s">
        <v>218</v>
      </c>
      <c r="G1488" s="371" t="s">
        <v>363</v>
      </c>
      <c r="H1488" s="371" t="s">
        <v>363</v>
      </c>
      <c r="I1488" s="239">
        <v>880.90919999999994</v>
      </c>
      <c r="J1488" s="239">
        <v>880.90919999999994</v>
      </c>
      <c r="K1488" s="239">
        <v>880.90919999999994</v>
      </c>
    </row>
    <row r="1489" spans="1:11" s="30" customFormat="1" ht="78.75" x14ac:dyDescent="0.25">
      <c r="A1489" s="249" t="s">
        <v>2262</v>
      </c>
      <c r="B1489" s="247"/>
      <c r="C1489" s="243" t="s">
        <v>1951</v>
      </c>
      <c r="D1489" s="103" t="s">
        <v>1956</v>
      </c>
      <c r="E1489" s="234" t="s">
        <v>1957</v>
      </c>
      <c r="F1489" s="235" t="s">
        <v>20</v>
      </c>
      <c r="G1489" s="372" t="s">
        <v>363</v>
      </c>
      <c r="H1489" s="372" t="s">
        <v>363</v>
      </c>
      <c r="I1489" s="97">
        <v>16</v>
      </c>
      <c r="J1489" s="97">
        <v>16</v>
      </c>
      <c r="K1489" s="97">
        <v>16</v>
      </c>
    </row>
    <row r="1490" spans="1:11" s="30" customFormat="1" ht="63" x14ac:dyDescent="0.25">
      <c r="A1490" s="251"/>
      <c r="B1490" s="247"/>
      <c r="C1490" s="244"/>
      <c r="D1490" s="103" t="s">
        <v>2278</v>
      </c>
      <c r="E1490" s="234" t="s">
        <v>24</v>
      </c>
      <c r="F1490" s="235" t="s">
        <v>218</v>
      </c>
      <c r="G1490" s="371" t="s">
        <v>363</v>
      </c>
      <c r="H1490" s="371" t="s">
        <v>363</v>
      </c>
      <c r="I1490" s="239">
        <v>469.81824000000006</v>
      </c>
      <c r="J1490" s="239">
        <v>358.56532000000004</v>
      </c>
      <c r="K1490" s="239">
        <v>449.19292000000002</v>
      </c>
    </row>
    <row r="1491" spans="1:11" s="30" customFormat="1" ht="78.75" x14ac:dyDescent="0.25">
      <c r="A1491" s="249" t="s">
        <v>2263</v>
      </c>
      <c r="B1491" s="247"/>
      <c r="C1491" s="243" t="s">
        <v>1951</v>
      </c>
      <c r="D1491" s="103" t="s">
        <v>1958</v>
      </c>
      <c r="E1491" s="234" t="s">
        <v>1959</v>
      </c>
      <c r="F1491" s="235" t="s">
        <v>20</v>
      </c>
      <c r="G1491" s="372" t="s">
        <v>363</v>
      </c>
      <c r="H1491" s="372" t="s">
        <v>363</v>
      </c>
      <c r="I1491" s="97">
        <v>13</v>
      </c>
      <c r="J1491" s="97">
        <v>13</v>
      </c>
      <c r="K1491" s="97">
        <v>13</v>
      </c>
    </row>
    <row r="1492" spans="1:11" s="30" customFormat="1" ht="63" x14ac:dyDescent="0.25">
      <c r="A1492" s="251"/>
      <c r="B1492" s="247"/>
      <c r="C1492" s="244"/>
      <c r="D1492" s="103" t="s">
        <v>2278</v>
      </c>
      <c r="E1492" s="234" t="s">
        <v>24</v>
      </c>
      <c r="F1492" s="235" t="s">
        <v>218</v>
      </c>
      <c r="G1492" s="371" t="s">
        <v>363</v>
      </c>
      <c r="H1492" s="371" t="s">
        <v>363</v>
      </c>
      <c r="I1492" s="239">
        <v>198.49820640000002</v>
      </c>
      <c r="J1492" s="239">
        <v>151.4938477</v>
      </c>
      <c r="K1492" s="239">
        <v>189.78400870000002</v>
      </c>
    </row>
    <row r="1493" spans="1:11" s="30" customFormat="1" ht="78.75" x14ac:dyDescent="0.25">
      <c r="A1493" s="249" t="s">
        <v>2264</v>
      </c>
      <c r="B1493" s="247"/>
      <c r="C1493" s="243" t="s">
        <v>1951</v>
      </c>
      <c r="D1493" s="103" t="s">
        <v>1960</v>
      </c>
      <c r="E1493" s="234" t="s">
        <v>1961</v>
      </c>
      <c r="F1493" s="235" t="s">
        <v>20</v>
      </c>
      <c r="G1493" s="372" t="s">
        <v>363</v>
      </c>
      <c r="H1493" s="372" t="s">
        <v>363</v>
      </c>
      <c r="I1493" s="97" t="s">
        <v>1962</v>
      </c>
      <c r="J1493" s="97" t="s">
        <v>1963</v>
      </c>
      <c r="K1493" s="97" t="s">
        <v>1963</v>
      </c>
    </row>
    <row r="1494" spans="1:11" s="30" customFormat="1" ht="63" x14ac:dyDescent="0.25">
      <c r="A1494" s="251"/>
      <c r="B1494" s="247"/>
      <c r="C1494" s="244"/>
      <c r="D1494" s="103" t="s">
        <v>2278</v>
      </c>
      <c r="E1494" s="234" t="s">
        <v>24</v>
      </c>
      <c r="F1494" s="235" t="s">
        <v>218</v>
      </c>
      <c r="G1494" s="371" t="s">
        <v>363</v>
      </c>
      <c r="H1494" s="371" t="s">
        <v>363</v>
      </c>
      <c r="I1494" s="239">
        <v>937.28738880000014</v>
      </c>
      <c r="J1494" s="239">
        <v>1052.9871720000001</v>
      </c>
      <c r="K1494" s="239">
        <v>1052.9871720000001</v>
      </c>
    </row>
    <row r="1495" spans="1:11" s="30" customFormat="1" ht="78.75" x14ac:dyDescent="0.25">
      <c r="A1495" s="249" t="s">
        <v>2265</v>
      </c>
      <c r="B1495" s="247"/>
      <c r="C1495" s="243" t="s">
        <v>164</v>
      </c>
      <c r="D1495" s="103" t="s">
        <v>309</v>
      </c>
      <c r="E1495" s="234" t="s">
        <v>1964</v>
      </c>
      <c r="F1495" s="235" t="s">
        <v>240</v>
      </c>
      <c r="G1495" s="372" t="s">
        <v>363</v>
      </c>
      <c r="H1495" s="97">
        <v>360</v>
      </c>
      <c r="I1495" s="97">
        <v>360</v>
      </c>
      <c r="J1495" s="97">
        <v>360</v>
      </c>
      <c r="K1495" s="97">
        <v>360</v>
      </c>
    </row>
    <row r="1496" spans="1:11" s="30" customFormat="1" ht="63" x14ac:dyDescent="0.25">
      <c r="A1496" s="251"/>
      <c r="B1496" s="247"/>
      <c r="C1496" s="244"/>
      <c r="D1496" s="103" t="s">
        <v>2278</v>
      </c>
      <c r="E1496" s="234" t="s">
        <v>24</v>
      </c>
      <c r="F1496" s="235" t="s">
        <v>218</v>
      </c>
      <c r="G1496" s="371" t="s">
        <v>363</v>
      </c>
      <c r="H1496" s="239">
        <v>3518.0632800000003</v>
      </c>
      <c r="I1496" s="239">
        <v>3518.0632800000003</v>
      </c>
      <c r="J1496" s="239">
        <v>3518.0632800000003</v>
      </c>
      <c r="K1496" s="239">
        <v>3518.0632800000003</v>
      </c>
    </row>
    <row r="1497" spans="1:11" s="30" customFormat="1" ht="83.25" customHeight="1" x14ac:dyDescent="0.25">
      <c r="A1497" s="240" t="s">
        <v>2266</v>
      </c>
      <c r="B1497" s="247"/>
      <c r="C1497" s="243" t="s">
        <v>1468</v>
      </c>
      <c r="D1497" s="243" t="s">
        <v>1968</v>
      </c>
      <c r="E1497" s="234" t="s">
        <v>1969</v>
      </c>
      <c r="F1497" s="235" t="s">
        <v>20</v>
      </c>
      <c r="G1497" s="372" t="s">
        <v>363</v>
      </c>
      <c r="H1497" s="196">
        <v>2882</v>
      </c>
      <c r="I1497" s="196">
        <v>6000</v>
      </c>
      <c r="J1497" s="196">
        <v>6500</v>
      </c>
      <c r="K1497" s="196">
        <v>7000</v>
      </c>
    </row>
    <row r="1498" spans="1:11" s="30" customFormat="1" ht="22.5" customHeight="1" x14ac:dyDescent="0.25">
      <c r="A1498" s="241"/>
      <c r="B1498" s="247"/>
      <c r="C1498" s="245"/>
      <c r="D1498" s="244"/>
      <c r="E1498" s="234" t="s">
        <v>116</v>
      </c>
      <c r="F1498" s="235" t="s">
        <v>20</v>
      </c>
      <c r="G1498" s="372" t="s">
        <v>363</v>
      </c>
      <c r="H1498" s="97">
        <v>15</v>
      </c>
      <c r="I1498" s="97">
        <v>20</v>
      </c>
      <c r="J1498" s="97">
        <v>23</v>
      </c>
      <c r="K1498" s="97">
        <v>27</v>
      </c>
    </row>
    <row r="1499" spans="1:11" s="30" customFormat="1" ht="145.5" customHeight="1" x14ac:dyDescent="0.25">
      <c r="A1499" s="242"/>
      <c r="B1499" s="247"/>
      <c r="C1499" s="244"/>
      <c r="D1499" s="103" t="s">
        <v>2278</v>
      </c>
      <c r="E1499" s="234" t="s">
        <v>24</v>
      </c>
      <c r="F1499" s="235" t="s">
        <v>218</v>
      </c>
      <c r="G1499" s="371" t="s">
        <v>363</v>
      </c>
      <c r="H1499" s="239">
        <v>3255.2</v>
      </c>
      <c r="I1499" s="239">
        <v>3281.8909439999998</v>
      </c>
      <c r="J1499" s="239">
        <v>3247.4100708000001</v>
      </c>
      <c r="K1499" s="239">
        <v>3363.8462651999998</v>
      </c>
    </row>
    <row r="1500" spans="1:11" s="30" customFormat="1" ht="78.75" x14ac:dyDescent="0.25">
      <c r="A1500" s="240" t="s">
        <v>2267</v>
      </c>
      <c r="B1500" s="247"/>
      <c r="C1500" s="243" t="s">
        <v>1775</v>
      </c>
      <c r="D1500" s="103" t="s">
        <v>2279</v>
      </c>
      <c r="E1500" s="215" t="s">
        <v>66</v>
      </c>
      <c r="F1500" s="216" t="s">
        <v>20</v>
      </c>
      <c r="G1500" s="210" t="s">
        <v>363</v>
      </c>
      <c r="H1500" s="97">
        <v>600</v>
      </c>
      <c r="I1500" s="97">
        <v>600</v>
      </c>
      <c r="J1500" s="97">
        <v>600</v>
      </c>
      <c r="K1500" s="97">
        <v>600</v>
      </c>
    </row>
    <row r="1501" spans="1:11" s="30" customFormat="1" ht="63" x14ac:dyDescent="0.25">
      <c r="A1501" s="242"/>
      <c r="B1501" s="247"/>
      <c r="C1501" s="244"/>
      <c r="D1501" s="236" t="s">
        <v>1765</v>
      </c>
      <c r="E1501" s="234" t="s">
        <v>24</v>
      </c>
      <c r="F1501" s="235" t="s">
        <v>218</v>
      </c>
      <c r="G1501" s="371" t="s">
        <v>363</v>
      </c>
      <c r="H1501" s="239">
        <v>38112.352200000001</v>
      </c>
      <c r="I1501" s="239">
        <v>88112.352199999994</v>
      </c>
      <c r="J1501" s="239">
        <v>38112.352200000001</v>
      </c>
      <c r="K1501" s="239">
        <v>88112.352199999994</v>
      </c>
    </row>
    <row r="1502" spans="1:11" s="30" customFormat="1" ht="78.75" customHeight="1" x14ac:dyDescent="0.25">
      <c r="A1502" s="240" t="s">
        <v>2268</v>
      </c>
      <c r="B1502" s="247"/>
      <c r="C1502" s="243" t="s">
        <v>19</v>
      </c>
      <c r="D1502" s="103" t="s">
        <v>1970</v>
      </c>
      <c r="E1502" s="234" t="s">
        <v>1971</v>
      </c>
      <c r="F1502" s="235" t="s">
        <v>20</v>
      </c>
      <c r="G1502" s="372" t="s">
        <v>363</v>
      </c>
      <c r="H1502" s="196">
        <v>234016</v>
      </c>
      <c r="I1502" s="196">
        <v>95350</v>
      </c>
      <c r="J1502" s="196">
        <v>95350</v>
      </c>
      <c r="K1502" s="196">
        <v>95350</v>
      </c>
    </row>
    <row r="1503" spans="1:11" s="30" customFormat="1" ht="63" x14ac:dyDescent="0.25">
      <c r="A1503" s="242"/>
      <c r="B1503" s="247"/>
      <c r="C1503" s="244"/>
      <c r="D1503" s="103" t="s">
        <v>2278</v>
      </c>
      <c r="E1503" s="234" t="s">
        <v>24</v>
      </c>
      <c r="F1503" s="235" t="s">
        <v>218</v>
      </c>
      <c r="G1503" s="371" t="s">
        <v>363</v>
      </c>
      <c r="H1503" s="239">
        <v>7553</v>
      </c>
      <c r="I1503" s="239">
        <v>9106.31</v>
      </c>
      <c r="J1503" s="239">
        <v>9106.31</v>
      </c>
      <c r="K1503" s="239">
        <v>9106.31</v>
      </c>
    </row>
    <row r="1504" spans="1:11" s="30" customFormat="1" ht="38.25" customHeight="1" x14ac:dyDescent="0.25">
      <c r="A1504" s="240" t="s">
        <v>2269</v>
      </c>
      <c r="B1504" s="247"/>
      <c r="C1504" s="243" t="s">
        <v>804</v>
      </c>
      <c r="D1504" s="243" t="s">
        <v>1974</v>
      </c>
      <c r="E1504" s="234" t="s">
        <v>879</v>
      </c>
      <c r="F1504" s="235" t="s">
        <v>1975</v>
      </c>
      <c r="G1504" s="372" t="s">
        <v>363</v>
      </c>
      <c r="H1504" s="97">
        <v>38</v>
      </c>
      <c r="I1504" s="97">
        <v>40</v>
      </c>
      <c r="J1504" s="97">
        <v>40</v>
      </c>
      <c r="K1504" s="97">
        <v>40</v>
      </c>
    </row>
    <row r="1505" spans="1:11" s="30" customFormat="1" ht="18" customHeight="1" x14ac:dyDescent="0.25">
      <c r="A1505" s="241"/>
      <c r="B1505" s="247"/>
      <c r="C1505" s="245"/>
      <c r="D1505" s="245"/>
      <c r="E1505" s="234" t="s">
        <v>1751</v>
      </c>
      <c r="F1505" s="235" t="s">
        <v>1975</v>
      </c>
      <c r="G1505" s="372" t="s">
        <v>363</v>
      </c>
      <c r="H1505" s="196">
        <v>135000</v>
      </c>
      <c r="I1505" s="196">
        <v>380000</v>
      </c>
      <c r="J1505" s="196">
        <v>380000</v>
      </c>
      <c r="K1505" s="196">
        <v>380000</v>
      </c>
    </row>
    <row r="1506" spans="1:11" s="30" customFormat="1" ht="28.5" customHeight="1" x14ac:dyDescent="0.25">
      <c r="A1506" s="241"/>
      <c r="B1506" s="247"/>
      <c r="C1506" s="245"/>
      <c r="D1506" s="244"/>
      <c r="E1506" s="234" t="s">
        <v>1976</v>
      </c>
      <c r="F1506" s="235" t="s">
        <v>929</v>
      </c>
      <c r="G1506" s="372" t="s">
        <v>363</v>
      </c>
      <c r="H1506" s="196">
        <v>1100</v>
      </c>
      <c r="I1506" s="196">
        <v>1100</v>
      </c>
      <c r="J1506" s="196">
        <v>1100</v>
      </c>
      <c r="K1506" s="196">
        <v>1100</v>
      </c>
    </row>
    <row r="1507" spans="1:11" s="30" customFormat="1" ht="63" x14ac:dyDescent="0.25">
      <c r="A1507" s="242"/>
      <c r="B1507" s="247"/>
      <c r="C1507" s="244"/>
      <c r="D1507" s="103" t="s">
        <v>1737</v>
      </c>
      <c r="E1507" s="234" t="s">
        <v>24</v>
      </c>
      <c r="F1507" s="235" t="s">
        <v>218</v>
      </c>
      <c r="G1507" s="371" t="s">
        <v>363</v>
      </c>
      <c r="H1507" s="239">
        <v>11689.6</v>
      </c>
      <c r="I1507" s="239">
        <v>11689.6</v>
      </c>
      <c r="J1507" s="239">
        <v>11689.6</v>
      </c>
      <c r="K1507" s="239">
        <v>11689.6</v>
      </c>
    </row>
    <row r="1508" spans="1:11" s="30" customFormat="1" ht="94.5" customHeight="1" x14ac:dyDescent="0.25">
      <c r="A1508" s="240" t="s">
        <v>2270</v>
      </c>
      <c r="B1508" s="247"/>
      <c r="C1508" s="243" t="s">
        <v>1949</v>
      </c>
      <c r="D1508" s="103" t="s">
        <v>1977</v>
      </c>
      <c r="E1508" s="215" t="s">
        <v>1978</v>
      </c>
      <c r="F1508" s="216" t="s">
        <v>20</v>
      </c>
      <c r="G1508" s="210" t="s">
        <v>363</v>
      </c>
      <c r="H1508" s="97">
        <v>52</v>
      </c>
      <c r="I1508" s="97">
        <v>52</v>
      </c>
      <c r="J1508" s="97">
        <v>55</v>
      </c>
      <c r="K1508" s="97">
        <v>55</v>
      </c>
    </row>
    <row r="1509" spans="1:11" s="30" customFormat="1" ht="63" x14ac:dyDescent="0.25">
      <c r="A1509" s="242"/>
      <c r="B1509" s="247"/>
      <c r="C1509" s="244"/>
      <c r="D1509" s="103" t="s">
        <v>2278</v>
      </c>
      <c r="E1509" s="234" t="s">
        <v>24</v>
      </c>
      <c r="F1509" s="235" t="s">
        <v>218</v>
      </c>
      <c r="G1509" s="371" t="s">
        <v>363</v>
      </c>
      <c r="H1509" s="239">
        <v>2320.9</v>
      </c>
      <c r="I1509" s="239">
        <v>2320.9021056000001</v>
      </c>
      <c r="J1509" s="239">
        <v>2347</v>
      </c>
      <c r="K1509" s="239">
        <v>2347.033007</v>
      </c>
    </row>
    <row r="1510" spans="1:11" s="30" customFormat="1" ht="110.25" x14ac:dyDescent="0.25">
      <c r="A1510" s="240" t="s">
        <v>2271</v>
      </c>
      <c r="B1510" s="247"/>
      <c r="C1510" s="243" t="s">
        <v>1951</v>
      </c>
      <c r="D1510" s="103" t="s">
        <v>1979</v>
      </c>
      <c r="E1510" s="234" t="s">
        <v>1980</v>
      </c>
      <c r="F1510" s="235" t="s">
        <v>20</v>
      </c>
      <c r="G1510" s="372" t="s">
        <v>363</v>
      </c>
      <c r="H1510" s="97">
        <v>75</v>
      </c>
      <c r="I1510" s="97">
        <v>75</v>
      </c>
      <c r="J1510" s="97">
        <v>75</v>
      </c>
      <c r="K1510" s="97">
        <v>75</v>
      </c>
    </row>
    <row r="1511" spans="1:11" s="30" customFormat="1" ht="63" x14ac:dyDescent="0.25">
      <c r="A1511" s="242"/>
      <c r="B1511" s="247"/>
      <c r="C1511" s="244"/>
      <c r="D1511" s="103" t="s">
        <v>2278</v>
      </c>
      <c r="E1511" s="234" t="s">
        <v>24</v>
      </c>
      <c r="F1511" s="235" t="s">
        <v>218</v>
      </c>
      <c r="G1511" s="371" t="s">
        <v>363</v>
      </c>
      <c r="H1511" s="239">
        <v>4104.4071599999997</v>
      </c>
      <c r="I1511" s="239">
        <v>4104.4071599999997</v>
      </c>
      <c r="J1511" s="239">
        <v>4104.4071599999997</v>
      </c>
      <c r="K1511" s="239">
        <v>4104.4071599999997</v>
      </c>
    </row>
    <row r="1512" spans="1:11" s="30" customFormat="1" ht="94.5" customHeight="1" x14ac:dyDescent="0.25">
      <c r="A1512" s="240" t="s">
        <v>2272</v>
      </c>
      <c r="B1512" s="247"/>
      <c r="C1512" s="243" t="s">
        <v>1982</v>
      </c>
      <c r="D1512" s="103" t="s">
        <v>1981</v>
      </c>
      <c r="E1512" s="234" t="s">
        <v>1983</v>
      </c>
      <c r="F1512" s="235" t="s">
        <v>20</v>
      </c>
      <c r="G1512" s="372" t="s">
        <v>363</v>
      </c>
      <c r="H1512" s="372" t="s">
        <v>363</v>
      </c>
      <c r="I1512" s="97">
        <v>8</v>
      </c>
      <c r="J1512" s="97">
        <v>8</v>
      </c>
      <c r="K1512" s="97">
        <v>8</v>
      </c>
    </row>
    <row r="1513" spans="1:11" s="30" customFormat="1" ht="63" x14ac:dyDescent="0.25">
      <c r="A1513" s="242"/>
      <c r="B1513" s="247"/>
      <c r="C1513" s="244"/>
      <c r="D1513" s="103" t="s">
        <v>2278</v>
      </c>
      <c r="E1513" s="234" t="s">
        <v>24</v>
      </c>
      <c r="F1513" s="235" t="s">
        <v>218</v>
      </c>
      <c r="G1513" s="371" t="s">
        <v>363</v>
      </c>
      <c r="H1513" s="371" t="s">
        <v>363</v>
      </c>
      <c r="I1513" s="239">
        <v>159.73820160000002</v>
      </c>
      <c r="J1513" s="239">
        <v>121.91220880000002</v>
      </c>
      <c r="K1513" s="239">
        <v>152.72559280000002</v>
      </c>
    </row>
    <row r="1514" spans="1:11" s="30" customFormat="1" ht="94.5" customHeight="1" x14ac:dyDescent="0.25">
      <c r="A1514" s="240" t="s">
        <v>2273</v>
      </c>
      <c r="B1514" s="247"/>
      <c r="C1514" s="243" t="s">
        <v>1951</v>
      </c>
      <c r="D1514" s="103" t="s">
        <v>1984</v>
      </c>
      <c r="E1514" s="234" t="s">
        <v>1985</v>
      </c>
      <c r="F1514" s="235" t="s">
        <v>20</v>
      </c>
      <c r="G1514" s="372" t="s">
        <v>363</v>
      </c>
      <c r="H1514" s="372" t="s">
        <v>363</v>
      </c>
      <c r="I1514" s="97" t="s">
        <v>1909</v>
      </c>
      <c r="J1514" s="97" t="s">
        <v>1909</v>
      </c>
      <c r="K1514" s="97" t="s">
        <v>1909</v>
      </c>
    </row>
    <row r="1515" spans="1:11" s="30" customFormat="1" ht="63" x14ac:dyDescent="0.25">
      <c r="A1515" s="242"/>
      <c r="B1515" s="247"/>
      <c r="C1515" s="244"/>
      <c r="D1515" s="103" t="s">
        <v>2278</v>
      </c>
      <c r="E1515" s="234" t="s">
        <v>24</v>
      </c>
      <c r="F1515" s="235" t="s">
        <v>218</v>
      </c>
      <c r="G1515" s="371" t="s">
        <v>363</v>
      </c>
      <c r="H1515" s="371" t="s">
        <v>363</v>
      </c>
      <c r="I1515" s="239">
        <v>234.90912000000003</v>
      </c>
      <c r="J1515" s="239">
        <v>234.90912000000003</v>
      </c>
      <c r="K1515" s="239">
        <v>234.90912000000003</v>
      </c>
    </row>
    <row r="1516" spans="1:11" s="30" customFormat="1" ht="110.25" customHeight="1" x14ac:dyDescent="0.25">
      <c r="A1516" s="240" t="s">
        <v>2274</v>
      </c>
      <c r="B1516" s="247"/>
      <c r="C1516" s="243" t="s">
        <v>1951</v>
      </c>
      <c r="D1516" s="103" t="s">
        <v>1986</v>
      </c>
      <c r="E1516" s="234" t="s">
        <v>1987</v>
      </c>
      <c r="F1516" s="235" t="s">
        <v>20</v>
      </c>
      <c r="G1516" s="372" t="s">
        <v>363</v>
      </c>
      <c r="H1516" s="372" t="s">
        <v>363</v>
      </c>
      <c r="I1516" s="97">
        <v>21</v>
      </c>
      <c r="J1516" s="97">
        <v>20</v>
      </c>
      <c r="K1516" s="97">
        <v>20</v>
      </c>
    </row>
    <row r="1517" spans="1:11" s="30" customFormat="1" ht="63" x14ac:dyDescent="0.25">
      <c r="A1517" s="242"/>
      <c r="B1517" s="247"/>
      <c r="C1517" s="244"/>
      <c r="D1517" s="103" t="s">
        <v>2278</v>
      </c>
      <c r="E1517" s="234" t="s">
        <v>24</v>
      </c>
      <c r="F1517" s="235" t="s">
        <v>218</v>
      </c>
      <c r="G1517" s="371" t="s">
        <v>363</v>
      </c>
      <c r="H1517" s="371" t="s">
        <v>363</v>
      </c>
      <c r="I1517" s="239">
        <v>616.63643999999999</v>
      </c>
      <c r="J1517" s="239">
        <v>448.20665000000002</v>
      </c>
      <c r="K1517" s="239">
        <v>448.20665000000002</v>
      </c>
    </row>
    <row r="1518" spans="1:11" s="30" customFormat="1" ht="110.25" x14ac:dyDescent="0.25">
      <c r="A1518" s="240" t="s">
        <v>2275</v>
      </c>
      <c r="B1518" s="247"/>
      <c r="C1518" s="243" t="s">
        <v>1951</v>
      </c>
      <c r="D1518" s="103" t="s">
        <v>1988</v>
      </c>
      <c r="E1518" s="234" t="s">
        <v>1989</v>
      </c>
      <c r="F1518" s="235" t="s">
        <v>20</v>
      </c>
      <c r="G1518" s="372" t="s">
        <v>363</v>
      </c>
      <c r="H1518" s="372" t="s">
        <v>363</v>
      </c>
      <c r="I1518" s="97">
        <v>5</v>
      </c>
      <c r="J1518" s="97">
        <v>5</v>
      </c>
      <c r="K1518" s="97">
        <v>5</v>
      </c>
    </row>
    <row r="1519" spans="1:11" s="30" customFormat="1" ht="63" x14ac:dyDescent="0.25">
      <c r="A1519" s="242"/>
      <c r="B1519" s="247"/>
      <c r="C1519" s="244"/>
      <c r="D1519" s="103" t="s">
        <v>2278</v>
      </c>
      <c r="E1519" s="234" t="s">
        <v>24</v>
      </c>
      <c r="F1519" s="235" t="s">
        <v>218</v>
      </c>
      <c r="G1519" s="371" t="s">
        <v>363</v>
      </c>
      <c r="H1519" s="371" t="s">
        <v>363</v>
      </c>
      <c r="I1519" s="239">
        <v>35.236367999999999</v>
      </c>
      <c r="J1519" s="239">
        <v>35.236367999999999</v>
      </c>
      <c r="K1519" s="239">
        <v>35.236367999999999</v>
      </c>
    </row>
    <row r="1520" spans="1:11" s="30" customFormat="1" ht="99" customHeight="1" x14ac:dyDescent="0.25">
      <c r="A1520" s="240" t="s">
        <v>2276</v>
      </c>
      <c r="B1520" s="247"/>
      <c r="C1520" s="243" t="s">
        <v>1951</v>
      </c>
      <c r="D1520" s="103" t="s">
        <v>1990</v>
      </c>
      <c r="E1520" s="234" t="s">
        <v>1991</v>
      </c>
      <c r="F1520" s="235" t="s">
        <v>20</v>
      </c>
      <c r="G1520" s="372" t="s">
        <v>363</v>
      </c>
      <c r="H1520" s="372" t="s">
        <v>363</v>
      </c>
      <c r="I1520" s="97">
        <v>71</v>
      </c>
      <c r="J1520" s="97">
        <v>75</v>
      </c>
      <c r="K1520" s="97">
        <v>75</v>
      </c>
    </row>
    <row r="1521" spans="1:11" s="30" customFormat="1" ht="63" x14ac:dyDescent="0.25">
      <c r="A1521" s="242"/>
      <c r="B1521" s="247"/>
      <c r="C1521" s="244"/>
      <c r="D1521" s="103" t="s">
        <v>2278</v>
      </c>
      <c r="E1521" s="234" t="s">
        <v>24</v>
      </c>
      <c r="F1521" s="235" t="s">
        <v>218</v>
      </c>
      <c r="G1521" s="371" t="s">
        <v>363</v>
      </c>
      <c r="H1521" s="371" t="s">
        <v>363</v>
      </c>
      <c r="I1521" s="239">
        <v>3002.1385536000003</v>
      </c>
      <c r="J1521" s="239">
        <v>2420.3159100000003</v>
      </c>
      <c r="K1521" s="239">
        <v>2420.3159100000003</v>
      </c>
    </row>
    <row r="1522" spans="1:11" s="30" customFormat="1" ht="110.25" x14ac:dyDescent="0.25">
      <c r="A1522" s="240" t="s">
        <v>2277</v>
      </c>
      <c r="B1522" s="247"/>
      <c r="C1522" s="243" t="s">
        <v>1951</v>
      </c>
      <c r="D1522" s="103" t="s">
        <v>1992</v>
      </c>
      <c r="E1522" s="234" t="s">
        <v>1993</v>
      </c>
      <c r="F1522" s="235" t="s">
        <v>20</v>
      </c>
      <c r="G1522" s="372" t="s">
        <v>363</v>
      </c>
      <c r="H1522" s="372" t="s">
        <v>363</v>
      </c>
      <c r="I1522" s="97">
        <v>10</v>
      </c>
      <c r="J1522" s="97">
        <v>10</v>
      </c>
      <c r="K1522" s="97">
        <v>10</v>
      </c>
    </row>
    <row r="1523" spans="1:11" s="3" customFormat="1" ht="63" x14ac:dyDescent="0.25">
      <c r="A1523" s="242"/>
      <c r="B1523" s="248"/>
      <c r="C1523" s="244"/>
      <c r="D1523" s="103" t="s">
        <v>2278</v>
      </c>
      <c r="E1523" s="234" t="s">
        <v>24</v>
      </c>
      <c r="F1523" s="235" t="s">
        <v>218</v>
      </c>
      <c r="G1523" s="371" t="s">
        <v>363</v>
      </c>
      <c r="H1523" s="371" t="s">
        <v>363</v>
      </c>
      <c r="I1523" s="239">
        <v>293.63640000000004</v>
      </c>
      <c r="J1523" s="239">
        <v>293.63640000000004</v>
      </c>
      <c r="K1523" s="239">
        <v>293.63640000000004</v>
      </c>
    </row>
    <row r="1524" spans="1:11" ht="31.5" customHeight="1" x14ac:dyDescent="0.25">
      <c r="A1524" s="265" t="s">
        <v>1822</v>
      </c>
      <c r="B1524" s="266"/>
      <c r="C1524" s="266"/>
      <c r="D1524" s="267"/>
      <c r="E1524" s="269" t="s">
        <v>24</v>
      </c>
      <c r="F1524" s="6" t="s">
        <v>6</v>
      </c>
      <c r="G1524" s="12">
        <v>2295528.0836899998</v>
      </c>
      <c r="H1524" s="12">
        <v>2083342.9968756018</v>
      </c>
      <c r="I1524" s="12">
        <v>2587810.6988837607</v>
      </c>
      <c r="J1524" s="12">
        <v>1977002.5951156805</v>
      </c>
      <c r="K1524" s="12">
        <v>2476853.1025771145</v>
      </c>
    </row>
    <row r="1525" spans="1:11" ht="33.75" customHeight="1" x14ac:dyDescent="0.25">
      <c r="A1525" s="265" t="s">
        <v>1819</v>
      </c>
      <c r="B1525" s="266"/>
      <c r="C1525" s="266"/>
      <c r="D1525" s="267"/>
      <c r="E1525" s="270"/>
      <c r="F1525" s="6" t="s">
        <v>6</v>
      </c>
      <c r="G1525" s="12">
        <v>2295528.0836899998</v>
      </c>
      <c r="H1525" s="12">
        <v>2083342.9968756018</v>
      </c>
      <c r="I1525" s="12">
        <v>2587810.6988837607</v>
      </c>
      <c r="J1525" s="12">
        <v>1977002.5951156805</v>
      </c>
      <c r="K1525" s="12">
        <v>2476853.1025771145</v>
      </c>
    </row>
    <row r="1526" spans="1:11" ht="63" x14ac:dyDescent="0.25">
      <c r="A1526" s="268" t="s">
        <v>1823</v>
      </c>
      <c r="B1526" s="268"/>
      <c r="C1526" s="268"/>
      <c r="D1526" s="268"/>
      <c r="E1526" s="195" t="s">
        <v>1328</v>
      </c>
      <c r="F1526" s="195" t="s">
        <v>6</v>
      </c>
      <c r="G1526" s="373">
        <v>10941113.34907</v>
      </c>
      <c r="H1526" s="373">
        <v>10965800.9296856</v>
      </c>
      <c r="I1526" s="373">
        <v>11735385.105063759</v>
      </c>
      <c r="J1526" s="373">
        <v>9204966.55416568</v>
      </c>
      <c r="K1526" s="373">
        <v>11334831.0565373</v>
      </c>
    </row>
  </sheetData>
  <mergeCells count="1618">
    <mergeCell ref="A1493:A1494"/>
    <mergeCell ref="A1495:A1496"/>
    <mergeCell ref="A1497:A1499"/>
    <mergeCell ref="A1500:A1501"/>
    <mergeCell ref="A1502:A1503"/>
    <mergeCell ref="A1508:A1509"/>
    <mergeCell ref="A1510:A1511"/>
    <mergeCell ref="A1512:A1513"/>
    <mergeCell ref="A1514:A1515"/>
    <mergeCell ref="A1516:A1517"/>
    <mergeCell ref="A1518:A1519"/>
    <mergeCell ref="A1520:A1521"/>
    <mergeCell ref="A1522:A1523"/>
    <mergeCell ref="B902:B1523"/>
    <mergeCell ref="A1459:A1460"/>
    <mergeCell ref="A1461:A1462"/>
    <mergeCell ref="A1463:A1464"/>
    <mergeCell ref="A1465:A1466"/>
    <mergeCell ref="A1467:A1468"/>
    <mergeCell ref="A1469:A1470"/>
    <mergeCell ref="A1471:A1472"/>
    <mergeCell ref="A1473:A1474"/>
    <mergeCell ref="A1475:A1476"/>
    <mergeCell ref="A1477:A1478"/>
    <mergeCell ref="A1479:A1480"/>
    <mergeCell ref="A1481:A1482"/>
    <mergeCell ref="A1483:A1484"/>
    <mergeCell ref="A1485:A1486"/>
    <mergeCell ref="A1487:A1488"/>
    <mergeCell ref="A1489:A1490"/>
    <mergeCell ref="A1491:A1492"/>
    <mergeCell ref="A1413:A1414"/>
    <mergeCell ref="A1415:A1416"/>
    <mergeCell ref="A1427:A1430"/>
    <mergeCell ref="A1431:A1432"/>
    <mergeCell ref="A1433:A1434"/>
    <mergeCell ref="A1435:A1436"/>
    <mergeCell ref="A1437:A1438"/>
    <mergeCell ref="A1439:A1440"/>
    <mergeCell ref="A1441:A1442"/>
    <mergeCell ref="A1443:A1444"/>
    <mergeCell ref="A1445:A1446"/>
    <mergeCell ref="A1447:A1448"/>
    <mergeCell ref="A1449:A1450"/>
    <mergeCell ref="A1451:A1452"/>
    <mergeCell ref="A1453:A1454"/>
    <mergeCell ref="A1455:A1456"/>
    <mergeCell ref="A1457:A1458"/>
    <mergeCell ref="A1361:A1362"/>
    <mergeCell ref="A1363:A1364"/>
    <mergeCell ref="A1365:A1366"/>
    <mergeCell ref="A1367:A1368"/>
    <mergeCell ref="A1369:A1370"/>
    <mergeCell ref="A1371:A1372"/>
    <mergeCell ref="A1373:A1374"/>
    <mergeCell ref="A1385:A1388"/>
    <mergeCell ref="A1389:A1390"/>
    <mergeCell ref="A1391:A1392"/>
    <mergeCell ref="A1399:A1400"/>
    <mergeCell ref="A1401:A1402"/>
    <mergeCell ref="A1403:A1404"/>
    <mergeCell ref="A1405:A1406"/>
    <mergeCell ref="A1407:A1408"/>
    <mergeCell ref="A1409:A1410"/>
    <mergeCell ref="A1411:A1412"/>
    <mergeCell ref="A1327:A1328"/>
    <mergeCell ref="A1329:A1330"/>
    <mergeCell ref="A1331:A1332"/>
    <mergeCell ref="A1333:A1334"/>
    <mergeCell ref="A1335:A1336"/>
    <mergeCell ref="A1337:A1338"/>
    <mergeCell ref="A1339:A1340"/>
    <mergeCell ref="A1341:A1342"/>
    <mergeCell ref="A1343:A1344"/>
    <mergeCell ref="A1345:A1346"/>
    <mergeCell ref="A1347:A1348"/>
    <mergeCell ref="A1349:A1350"/>
    <mergeCell ref="A1351:A1352"/>
    <mergeCell ref="A1353:A1354"/>
    <mergeCell ref="A1355:A1356"/>
    <mergeCell ref="A1357:A1358"/>
    <mergeCell ref="A1359:A1360"/>
    <mergeCell ref="A1293:A1294"/>
    <mergeCell ref="A1295:A1296"/>
    <mergeCell ref="A1297:A1298"/>
    <mergeCell ref="A1299:A1300"/>
    <mergeCell ref="A1301:A1302"/>
    <mergeCell ref="A1303:A1304"/>
    <mergeCell ref="A1305:A1306"/>
    <mergeCell ref="A1307:A1308"/>
    <mergeCell ref="A1309:A1310"/>
    <mergeCell ref="A1311:A1312"/>
    <mergeCell ref="A1313:A1314"/>
    <mergeCell ref="A1315:A1316"/>
    <mergeCell ref="A1317:A1318"/>
    <mergeCell ref="A1319:A1320"/>
    <mergeCell ref="A1321:A1322"/>
    <mergeCell ref="A1323:A1324"/>
    <mergeCell ref="A1325:A1326"/>
    <mergeCell ref="A1259:A1260"/>
    <mergeCell ref="A1261:A1262"/>
    <mergeCell ref="A1263:A1264"/>
    <mergeCell ref="A1265:A1266"/>
    <mergeCell ref="A1267:A1268"/>
    <mergeCell ref="A1269:A1270"/>
    <mergeCell ref="A1271:A1272"/>
    <mergeCell ref="A1273:A1274"/>
    <mergeCell ref="A1275:A1276"/>
    <mergeCell ref="A1277:A1278"/>
    <mergeCell ref="A1279:A1280"/>
    <mergeCell ref="A1281:A1282"/>
    <mergeCell ref="A1283:A1284"/>
    <mergeCell ref="A1285:A1286"/>
    <mergeCell ref="A1287:A1288"/>
    <mergeCell ref="A1289:A1290"/>
    <mergeCell ref="A1291:A1292"/>
    <mergeCell ref="A1224:A1225"/>
    <mergeCell ref="A1226:A1227"/>
    <mergeCell ref="A1228:A1229"/>
    <mergeCell ref="A1230:A1232"/>
    <mergeCell ref="A1233:A1234"/>
    <mergeCell ref="A1235:A1236"/>
    <mergeCell ref="A1237:A1238"/>
    <mergeCell ref="A1239:A1240"/>
    <mergeCell ref="A1241:A1242"/>
    <mergeCell ref="A1243:A1244"/>
    <mergeCell ref="A1245:A1246"/>
    <mergeCell ref="A1247:A1248"/>
    <mergeCell ref="A1249:A1250"/>
    <mergeCell ref="A1251:A1252"/>
    <mergeCell ref="A1253:A1254"/>
    <mergeCell ref="A1255:A1256"/>
    <mergeCell ref="A1257:A1258"/>
    <mergeCell ref="A1189:A1190"/>
    <mergeCell ref="A1191:A1192"/>
    <mergeCell ref="A1193:A1194"/>
    <mergeCell ref="A1195:A1196"/>
    <mergeCell ref="A1197:A1198"/>
    <mergeCell ref="A1199:A1200"/>
    <mergeCell ref="A1201:A1202"/>
    <mergeCell ref="A1203:A1204"/>
    <mergeCell ref="A1205:A1206"/>
    <mergeCell ref="A1207:A1209"/>
    <mergeCell ref="A1210:A1212"/>
    <mergeCell ref="A1213:A1214"/>
    <mergeCell ref="A1215:A1217"/>
    <mergeCell ref="A1218:A1219"/>
    <mergeCell ref="A1220:A1221"/>
    <mergeCell ref="A1222:A1223"/>
    <mergeCell ref="A1155:A1156"/>
    <mergeCell ref="A1157:A1158"/>
    <mergeCell ref="A1159:A1160"/>
    <mergeCell ref="A1161:A1162"/>
    <mergeCell ref="A1163:A1164"/>
    <mergeCell ref="A1165:A1166"/>
    <mergeCell ref="A1167:A1168"/>
    <mergeCell ref="A1169:A1170"/>
    <mergeCell ref="A1171:A1172"/>
    <mergeCell ref="A1173:A1174"/>
    <mergeCell ref="A1175:A1176"/>
    <mergeCell ref="A1177:A1178"/>
    <mergeCell ref="A1179:A1180"/>
    <mergeCell ref="A1181:A1182"/>
    <mergeCell ref="A1183:A1184"/>
    <mergeCell ref="A1185:A1186"/>
    <mergeCell ref="A1187:A1188"/>
    <mergeCell ref="A1120:A1121"/>
    <mergeCell ref="A1122:A1123"/>
    <mergeCell ref="A1124:A1125"/>
    <mergeCell ref="A1126:A1127"/>
    <mergeCell ref="A1128:A1129"/>
    <mergeCell ref="A1130:A1131"/>
    <mergeCell ref="A1132:A1133"/>
    <mergeCell ref="A1134:A1135"/>
    <mergeCell ref="A1136:A1137"/>
    <mergeCell ref="A1138:A1139"/>
    <mergeCell ref="A1140:A1141"/>
    <mergeCell ref="A1142:A1143"/>
    <mergeCell ref="A1144:A1146"/>
    <mergeCell ref="A1147:A1149"/>
    <mergeCell ref="A1150:A1152"/>
    <mergeCell ref="A1153:A1154"/>
    <mergeCell ref="A1083:A1084"/>
    <mergeCell ref="A1088:A1089"/>
    <mergeCell ref="A1090:A1091"/>
    <mergeCell ref="A1092:A1093"/>
    <mergeCell ref="A1094:A1095"/>
    <mergeCell ref="A1096:A1097"/>
    <mergeCell ref="A1098:A1099"/>
    <mergeCell ref="A1100:A1101"/>
    <mergeCell ref="A1102:A1103"/>
    <mergeCell ref="A1104:A1105"/>
    <mergeCell ref="A1106:A1107"/>
    <mergeCell ref="A1108:A1109"/>
    <mergeCell ref="A1110:A1111"/>
    <mergeCell ref="A1112:A1113"/>
    <mergeCell ref="A1114:A1115"/>
    <mergeCell ref="A1116:A1117"/>
    <mergeCell ref="A1118:A1119"/>
    <mergeCell ref="A1048:A1049"/>
    <mergeCell ref="A1050:A1051"/>
    <mergeCell ref="A1052:A1053"/>
    <mergeCell ref="A1054:A1055"/>
    <mergeCell ref="A1056:A1057"/>
    <mergeCell ref="A1058:A1059"/>
    <mergeCell ref="A1060:A1061"/>
    <mergeCell ref="A1062:A1063"/>
    <mergeCell ref="A1064:A1065"/>
    <mergeCell ref="A1066:A1067"/>
    <mergeCell ref="A1068:A1069"/>
    <mergeCell ref="A1070:A1071"/>
    <mergeCell ref="A1075:A1076"/>
    <mergeCell ref="A1077:A1078"/>
    <mergeCell ref="A1079:A1080"/>
    <mergeCell ref="A1081:A1082"/>
    <mergeCell ref="A1039:A1040"/>
    <mergeCell ref="C1039:C1040"/>
    <mergeCell ref="A1041:A1042"/>
    <mergeCell ref="C1041:C1042"/>
    <mergeCell ref="A1043:A1044"/>
    <mergeCell ref="C1043:C1044"/>
    <mergeCell ref="D201:D202"/>
    <mergeCell ref="E234:E235"/>
    <mergeCell ref="F234:F235"/>
    <mergeCell ref="A538:A540"/>
    <mergeCell ref="A535:A537"/>
    <mergeCell ref="A551:A553"/>
    <mergeCell ref="A554:A555"/>
    <mergeCell ref="A556:A558"/>
    <mergeCell ref="A559:A560"/>
    <mergeCell ref="A561:A563"/>
    <mergeCell ref="A564:A565"/>
    <mergeCell ref="A566:A567"/>
    <mergeCell ref="A568:A569"/>
    <mergeCell ref="A570:A571"/>
    <mergeCell ref="A541:A546"/>
    <mergeCell ref="A547:A548"/>
    <mergeCell ref="A1014:A1015"/>
    <mergeCell ref="C1014:C1015"/>
    <mergeCell ref="A1016:A1017"/>
    <mergeCell ref="C1016:C1017"/>
    <mergeCell ref="A1018:A1019"/>
    <mergeCell ref="C1018:C1019"/>
    <mergeCell ref="A1002:A1003"/>
    <mergeCell ref="C1002:C1003"/>
    <mergeCell ref="A909:A913"/>
    <mergeCell ref="A916:A918"/>
    <mergeCell ref="A1028:A1029"/>
    <mergeCell ref="C1028:C1029"/>
    <mergeCell ref="A1033:A1034"/>
    <mergeCell ref="C1033:C1034"/>
    <mergeCell ref="A1004:A1005"/>
    <mergeCell ref="C1004:C1005"/>
    <mergeCell ref="A1006:A1007"/>
    <mergeCell ref="C1006:C1007"/>
    <mergeCell ref="A1008:A1009"/>
    <mergeCell ref="C1008:C1009"/>
    <mergeCell ref="A1010:A1011"/>
    <mergeCell ref="C1010:C1011"/>
    <mergeCell ref="A1012:A1013"/>
    <mergeCell ref="C1012:C1013"/>
    <mergeCell ref="C1025:C1027"/>
    <mergeCell ref="A1025:A1027"/>
    <mergeCell ref="A1037:A1038"/>
    <mergeCell ref="C1037:C1038"/>
    <mergeCell ref="A968:A969"/>
    <mergeCell ref="C968:C969"/>
    <mergeCell ref="A970:A971"/>
    <mergeCell ref="C970:C971"/>
    <mergeCell ref="A972:A973"/>
    <mergeCell ref="C972:C973"/>
    <mergeCell ref="A974:A975"/>
    <mergeCell ref="C974:C975"/>
    <mergeCell ref="A976:A977"/>
    <mergeCell ref="C976:C977"/>
    <mergeCell ref="A986:A990"/>
    <mergeCell ref="C986:C990"/>
    <mergeCell ref="A1000:A1001"/>
    <mergeCell ref="C1000:C1001"/>
    <mergeCell ref="A1020:A1021"/>
    <mergeCell ref="C1020:C1021"/>
    <mergeCell ref="A996:A999"/>
    <mergeCell ref="K611:K612"/>
    <mergeCell ref="C642:C643"/>
    <mergeCell ref="A644:A645"/>
    <mergeCell ref="A958:A959"/>
    <mergeCell ref="C958:C959"/>
    <mergeCell ref="A960:A961"/>
    <mergeCell ref="C960:C961"/>
    <mergeCell ref="A962:A963"/>
    <mergeCell ref="C962:C963"/>
    <mergeCell ref="A964:A965"/>
    <mergeCell ref="C964:C965"/>
    <mergeCell ref="A966:A967"/>
    <mergeCell ref="C966:C967"/>
    <mergeCell ref="G611:G612"/>
    <mergeCell ref="H611:H612"/>
    <mergeCell ref="I611:I612"/>
    <mergeCell ref="J611:J612"/>
    <mergeCell ref="A675:A676"/>
    <mergeCell ref="C675:C676"/>
    <mergeCell ref="A677:D677"/>
    <mergeCell ref="E677:E678"/>
    <mergeCell ref="F677:F678"/>
    <mergeCell ref="A678:D678"/>
    <mergeCell ref="A663:A664"/>
    <mergeCell ref="C663:C664"/>
    <mergeCell ref="A665:A666"/>
    <mergeCell ref="C665:C666"/>
    <mergeCell ref="F611:F612"/>
    <mergeCell ref="A623:A625"/>
    <mergeCell ref="A667:A668"/>
    <mergeCell ref="C667:C668"/>
    <mergeCell ref="A669:A670"/>
    <mergeCell ref="E562:E563"/>
    <mergeCell ref="F562:F563"/>
    <mergeCell ref="A679:K679"/>
    <mergeCell ref="A680:A690"/>
    <mergeCell ref="B680:B719"/>
    <mergeCell ref="C680:C690"/>
    <mergeCell ref="C836:C837"/>
    <mergeCell ref="A836:A837"/>
    <mergeCell ref="F654:F655"/>
    <mergeCell ref="D650:D652"/>
    <mergeCell ref="F650:F652"/>
    <mergeCell ref="D603:D604"/>
    <mergeCell ref="A606:A610"/>
    <mergeCell ref="C606:C610"/>
    <mergeCell ref="D638:D639"/>
    <mergeCell ref="E681:E690"/>
    <mergeCell ref="F681:F690"/>
    <mergeCell ref="A691:A695"/>
    <mergeCell ref="C691:C695"/>
    <mergeCell ref="E692:E695"/>
    <mergeCell ref="F692:F695"/>
    <mergeCell ref="A696:A700"/>
    <mergeCell ref="C696:C700"/>
    <mergeCell ref="E697:E700"/>
    <mergeCell ref="F697:F700"/>
    <mergeCell ref="A701:A702"/>
    <mergeCell ref="C701:C702"/>
    <mergeCell ref="I654:I655"/>
    <mergeCell ref="J654:J655"/>
    <mergeCell ref="A611:A614"/>
    <mergeCell ref="C611:C614"/>
    <mergeCell ref="E611:E612"/>
    <mergeCell ref="G539:G540"/>
    <mergeCell ref="H539:H540"/>
    <mergeCell ref="I539:I540"/>
    <mergeCell ref="J539:J540"/>
    <mergeCell ref="K539:K540"/>
    <mergeCell ref="C535:C537"/>
    <mergeCell ref="E536:E537"/>
    <mergeCell ref="F536:F537"/>
    <mergeCell ref="C538:C540"/>
    <mergeCell ref="D539:D540"/>
    <mergeCell ref="E539:E540"/>
    <mergeCell ref="F539:F540"/>
    <mergeCell ref="C541:C546"/>
    <mergeCell ref="E542:E546"/>
    <mergeCell ref="F542:F546"/>
    <mergeCell ref="C547:C548"/>
    <mergeCell ref="C551:C553"/>
    <mergeCell ref="E552:E553"/>
    <mergeCell ref="F552:F553"/>
    <mergeCell ref="A169:A170"/>
    <mergeCell ref="A171:A172"/>
    <mergeCell ref="C125:C126"/>
    <mergeCell ref="C127:C128"/>
    <mergeCell ref="C169:C170"/>
    <mergeCell ref="C171:C172"/>
    <mergeCell ref="A131:A132"/>
    <mergeCell ref="A133:A134"/>
    <mergeCell ref="A135:A136"/>
    <mergeCell ref="A137:A138"/>
    <mergeCell ref="A151:A152"/>
    <mergeCell ref="A153:A154"/>
    <mergeCell ref="C123:C124"/>
    <mergeCell ref="A99:A100"/>
    <mergeCell ref="A101:A102"/>
    <mergeCell ref="A103:A104"/>
    <mergeCell ref="A105:A106"/>
    <mergeCell ref="A163:A164"/>
    <mergeCell ref="A366:A367"/>
    <mergeCell ref="A279:A280"/>
    <mergeCell ref="A281:A282"/>
    <mergeCell ref="A348:A349"/>
    <mergeCell ref="A350:A351"/>
    <mergeCell ref="A352:A353"/>
    <mergeCell ref="A354:A355"/>
    <mergeCell ref="A356:A357"/>
    <mergeCell ref="A212:A213"/>
    <mergeCell ref="A226:K226"/>
    <mergeCell ref="E224:E225"/>
    <mergeCell ref="F224:F225"/>
    <mergeCell ref="A225:D225"/>
    <mergeCell ref="A224:D224"/>
    <mergeCell ref="A227:A228"/>
    <mergeCell ref="B227:B228"/>
    <mergeCell ref="C360:C361"/>
    <mergeCell ref="C362:C363"/>
    <mergeCell ref="C364:C365"/>
    <mergeCell ref="C366:C367"/>
    <mergeCell ref="A326:A327"/>
    <mergeCell ref="A328:A329"/>
    <mergeCell ref="A330:A331"/>
    <mergeCell ref="A332:A333"/>
    <mergeCell ref="A346:A347"/>
    <mergeCell ref="C293:C294"/>
    <mergeCell ref="C299:C300"/>
    <mergeCell ref="C295:C296"/>
    <mergeCell ref="C297:C298"/>
    <mergeCell ref="A306:A307"/>
    <mergeCell ref="A308:A309"/>
    <mergeCell ref="A310:A311"/>
    <mergeCell ref="C23:C24"/>
    <mergeCell ref="C35:C36"/>
    <mergeCell ref="A358:A359"/>
    <mergeCell ref="A338:A339"/>
    <mergeCell ref="A360:A361"/>
    <mergeCell ref="C306:C307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285:A286"/>
    <mergeCell ref="A287:A288"/>
    <mergeCell ref="A93:A94"/>
    <mergeCell ref="A95:A96"/>
    <mergeCell ref="A97:A98"/>
    <mergeCell ref="C308:C309"/>
    <mergeCell ref="A179:A180"/>
    <mergeCell ref="A107:A108"/>
    <mergeCell ref="A109:A110"/>
    <mergeCell ref="A111:A112"/>
    <mergeCell ref="A173:A174"/>
    <mergeCell ref="A175:A176"/>
    <mergeCell ref="A177:A178"/>
    <mergeCell ref="A113:A114"/>
    <mergeCell ref="A115:A116"/>
    <mergeCell ref="A117:A118"/>
    <mergeCell ref="A119:A120"/>
    <mergeCell ref="A295:A296"/>
    <mergeCell ref="A297:A298"/>
    <mergeCell ref="C271:C272"/>
    <mergeCell ref="C273:C274"/>
    <mergeCell ref="C265:C266"/>
    <mergeCell ref="C267:C268"/>
    <mergeCell ref="C269:C270"/>
    <mergeCell ref="E229:E230"/>
    <mergeCell ref="F229:F230"/>
    <mergeCell ref="A231:K231"/>
    <mergeCell ref="A121:A122"/>
    <mergeCell ref="A123:A124"/>
    <mergeCell ref="A125:A126"/>
    <mergeCell ref="A127:A128"/>
    <mergeCell ref="A129:A130"/>
    <mergeCell ref="A147:A148"/>
    <mergeCell ref="A149:A150"/>
    <mergeCell ref="A271:A272"/>
    <mergeCell ref="A273:A274"/>
    <mergeCell ref="A275:A276"/>
    <mergeCell ref="C155:C156"/>
    <mergeCell ref="C157:C158"/>
    <mergeCell ref="C159:C160"/>
    <mergeCell ref="C161:C162"/>
    <mergeCell ref="C163:C164"/>
    <mergeCell ref="A155:A156"/>
    <mergeCell ref="A157:A158"/>
    <mergeCell ref="A159:A160"/>
    <mergeCell ref="A161:A162"/>
    <mergeCell ref="A165:A166"/>
    <mergeCell ref="A167:A168"/>
    <mergeCell ref="C177:C178"/>
    <mergeCell ref="A419:A420"/>
    <mergeCell ref="C419:C420"/>
    <mergeCell ref="A703:A707"/>
    <mergeCell ref="C703:C707"/>
    <mergeCell ref="A435:D435"/>
    <mergeCell ref="E435:E436"/>
    <mergeCell ref="F435:F436"/>
    <mergeCell ref="A436:D436"/>
    <mergeCell ref="E422:E423"/>
    <mergeCell ref="F422:F423"/>
    <mergeCell ref="A424:A426"/>
    <mergeCell ref="C424:C426"/>
    <mergeCell ref="E425:E426"/>
    <mergeCell ref="F425:F426"/>
    <mergeCell ref="A427:A429"/>
    <mergeCell ref="C427:C429"/>
    <mergeCell ref="E428:E429"/>
    <mergeCell ref="F428:F429"/>
    <mergeCell ref="A430:A432"/>
    <mergeCell ref="C430:C432"/>
    <mergeCell ref="A421:A423"/>
    <mergeCell ref="C421:C423"/>
    <mergeCell ref="E431:E432"/>
    <mergeCell ref="F431:F432"/>
    <mergeCell ref="A482:A483"/>
    <mergeCell ref="C564:C565"/>
    <mergeCell ref="C566:C567"/>
    <mergeCell ref="C568:C569"/>
    <mergeCell ref="C570:C571"/>
    <mergeCell ref="C556:C558"/>
    <mergeCell ref="E557:E558"/>
    <mergeCell ref="A511:A512"/>
    <mergeCell ref="F385:F388"/>
    <mergeCell ref="E394:E395"/>
    <mergeCell ref="E407:E409"/>
    <mergeCell ref="F407:F409"/>
    <mergeCell ref="E411:E412"/>
    <mergeCell ref="F411:F412"/>
    <mergeCell ref="F394:F395"/>
    <mergeCell ref="E402:E403"/>
    <mergeCell ref="F402:F403"/>
    <mergeCell ref="E385:E388"/>
    <mergeCell ref="E370:E371"/>
    <mergeCell ref="F370:F371"/>
    <mergeCell ref="A372:K372"/>
    <mergeCell ref="A406:A409"/>
    <mergeCell ref="C406:C409"/>
    <mergeCell ref="A373:A375"/>
    <mergeCell ref="B373:B434"/>
    <mergeCell ref="C373:C375"/>
    <mergeCell ref="A376:A377"/>
    <mergeCell ref="A433:A434"/>
    <mergeCell ref="C433:C434"/>
    <mergeCell ref="E397:E398"/>
    <mergeCell ref="F397:F398"/>
    <mergeCell ref="A399:A400"/>
    <mergeCell ref="C399:C400"/>
    <mergeCell ref="A413:A414"/>
    <mergeCell ref="C413:C414"/>
    <mergeCell ref="A415:A416"/>
    <mergeCell ref="E374:E375"/>
    <mergeCell ref="F374:F375"/>
    <mergeCell ref="C415:C416"/>
    <mergeCell ref="A417:A418"/>
    <mergeCell ref="C417:C418"/>
    <mergeCell ref="A370:D370"/>
    <mergeCell ref="A371:D371"/>
    <mergeCell ref="A404:A405"/>
    <mergeCell ref="C404:C405"/>
    <mergeCell ref="C340:C341"/>
    <mergeCell ref="C342:C343"/>
    <mergeCell ref="C344:C345"/>
    <mergeCell ref="C368:C369"/>
    <mergeCell ref="A391:A392"/>
    <mergeCell ref="C391:C392"/>
    <mergeCell ref="A393:A395"/>
    <mergeCell ref="C393:C395"/>
    <mergeCell ref="A410:A412"/>
    <mergeCell ref="C410:C412"/>
    <mergeCell ref="C396:C398"/>
    <mergeCell ref="C401:C403"/>
    <mergeCell ref="C384:C388"/>
    <mergeCell ref="C376:C377"/>
    <mergeCell ref="A378:A379"/>
    <mergeCell ref="C378:C379"/>
    <mergeCell ref="A380:A381"/>
    <mergeCell ref="C380:C381"/>
    <mergeCell ref="A382:A383"/>
    <mergeCell ref="C382:C383"/>
    <mergeCell ref="A384:A388"/>
    <mergeCell ref="A389:A390"/>
    <mergeCell ref="C389:C390"/>
    <mergeCell ref="A368:A369"/>
    <mergeCell ref="A340:A341"/>
    <mergeCell ref="A342:A343"/>
    <mergeCell ref="A344:A345"/>
    <mergeCell ref="A401:A403"/>
    <mergeCell ref="A396:A398"/>
    <mergeCell ref="A334:A335"/>
    <mergeCell ref="A336:A337"/>
    <mergeCell ref="A362:A363"/>
    <mergeCell ref="A364:A365"/>
    <mergeCell ref="C338:C339"/>
    <mergeCell ref="C326:C327"/>
    <mergeCell ref="C165:C166"/>
    <mergeCell ref="C167:C168"/>
    <mergeCell ref="C183:C184"/>
    <mergeCell ref="C185:C186"/>
    <mergeCell ref="C187:C188"/>
    <mergeCell ref="B302:B369"/>
    <mergeCell ref="C302:C303"/>
    <mergeCell ref="A236:K236"/>
    <mergeCell ref="A239:A240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5:A266"/>
    <mergeCell ref="C291:C292"/>
    <mergeCell ref="A283:A284"/>
    <mergeCell ref="A302:A303"/>
    <mergeCell ref="A304:A305"/>
    <mergeCell ref="A267:A268"/>
    <mergeCell ref="A269:A270"/>
    <mergeCell ref="C179:C180"/>
    <mergeCell ref="C181:C182"/>
    <mergeCell ref="A181:A182"/>
    <mergeCell ref="A183:A184"/>
    <mergeCell ref="A185:A186"/>
    <mergeCell ref="A187:A188"/>
    <mergeCell ref="A210:A211"/>
    <mergeCell ref="C275:C276"/>
    <mergeCell ref="C281:C282"/>
    <mergeCell ref="C283:C284"/>
    <mergeCell ref="C285:C286"/>
    <mergeCell ref="C287:C288"/>
    <mergeCell ref="C289:C290"/>
    <mergeCell ref="C277:C278"/>
    <mergeCell ref="C279:C280"/>
    <mergeCell ref="A220:A221"/>
    <mergeCell ref="A214:A215"/>
    <mergeCell ref="A189:A190"/>
    <mergeCell ref="A191:A192"/>
    <mergeCell ref="A193:A194"/>
    <mergeCell ref="A195:A196"/>
    <mergeCell ref="A197:A198"/>
    <mergeCell ref="A199:A200"/>
    <mergeCell ref="A201:A203"/>
    <mergeCell ref="B232:B233"/>
    <mergeCell ref="C232:C233"/>
    <mergeCell ref="A234:D234"/>
    <mergeCell ref="A235:D235"/>
    <mergeCell ref="A222:A223"/>
    <mergeCell ref="C222:C223"/>
    <mergeCell ref="A289:A290"/>
    <mergeCell ref="A216:A217"/>
    <mergeCell ref="A312:A313"/>
    <mergeCell ref="A301:D301"/>
    <mergeCell ref="A291:A292"/>
    <mergeCell ref="A293:A294"/>
    <mergeCell ref="C316:C317"/>
    <mergeCell ref="C318:C319"/>
    <mergeCell ref="C320:C321"/>
    <mergeCell ref="C324:C325"/>
    <mergeCell ref="C328:C329"/>
    <mergeCell ref="C356:C357"/>
    <mergeCell ref="D52:D56"/>
    <mergeCell ref="A58:D58"/>
    <mergeCell ref="A59:D59"/>
    <mergeCell ref="C93:C94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A139:A140"/>
    <mergeCell ref="A141:A142"/>
    <mergeCell ref="A143:A144"/>
    <mergeCell ref="A145:A146"/>
    <mergeCell ref="C147:C148"/>
    <mergeCell ref="C149:C150"/>
    <mergeCell ref="C151:C152"/>
    <mergeCell ref="C153:C154"/>
    <mergeCell ref="C173:C174"/>
    <mergeCell ref="C175:C176"/>
    <mergeCell ref="A277:A278"/>
    <mergeCell ref="A264:D264"/>
    <mergeCell ref="B265:B300"/>
    <mergeCell ref="A5:K5"/>
    <mergeCell ref="A1:K1"/>
    <mergeCell ref="B6:B17"/>
    <mergeCell ref="A25:A26"/>
    <mergeCell ref="A35:A36"/>
    <mergeCell ref="C83:C84"/>
    <mergeCell ref="C85:C86"/>
    <mergeCell ref="C87:C88"/>
    <mergeCell ref="C89:C90"/>
    <mergeCell ref="C91:C92"/>
    <mergeCell ref="A20:K20"/>
    <mergeCell ref="E18:E19"/>
    <mergeCell ref="F18:F19"/>
    <mergeCell ref="A19:D19"/>
    <mergeCell ref="A18:D18"/>
    <mergeCell ref="A37:D37"/>
    <mergeCell ref="A38:D38"/>
    <mergeCell ref="A21:A22"/>
    <mergeCell ref="C81:C82"/>
    <mergeCell ref="C6:C11"/>
    <mergeCell ref="C12:C17"/>
    <mergeCell ref="A6:A11"/>
    <mergeCell ref="A12:A17"/>
    <mergeCell ref="C33:C34"/>
    <mergeCell ref="A33:A34"/>
    <mergeCell ref="A27:A28"/>
    <mergeCell ref="C29:C30"/>
    <mergeCell ref="A29:A30"/>
    <mergeCell ref="C31:C32"/>
    <mergeCell ref="A31:A32"/>
    <mergeCell ref="C21:C22"/>
    <mergeCell ref="A23:A24"/>
    <mergeCell ref="C358:C359"/>
    <mergeCell ref="A247:D247"/>
    <mergeCell ref="B248:B263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A299:A300"/>
    <mergeCell ref="C330:C331"/>
    <mergeCell ref="C332:C333"/>
    <mergeCell ref="C334:C335"/>
    <mergeCell ref="C336:C337"/>
    <mergeCell ref="C304:C305"/>
    <mergeCell ref="C310:C311"/>
    <mergeCell ref="C312:C313"/>
    <mergeCell ref="A318:A319"/>
    <mergeCell ref="A320:A321"/>
    <mergeCell ref="A324:A325"/>
    <mergeCell ref="A314:A315"/>
    <mergeCell ref="A316:A317"/>
    <mergeCell ref="A322:A323"/>
    <mergeCell ref="C346:C347"/>
    <mergeCell ref="C348:C349"/>
    <mergeCell ref="C350:C351"/>
    <mergeCell ref="C352:C353"/>
    <mergeCell ref="C354:C355"/>
    <mergeCell ref="C322:C323"/>
    <mergeCell ref="C314:C315"/>
    <mergeCell ref="C189:C190"/>
    <mergeCell ref="C191:C192"/>
    <mergeCell ref="C193:C194"/>
    <mergeCell ref="C195:C196"/>
    <mergeCell ref="C197:C198"/>
    <mergeCell ref="E37:E38"/>
    <mergeCell ref="B21:B36"/>
    <mergeCell ref="F37:F38"/>
    <mergeCell ref="C25:C26"/>
    <mergeCell ref="C27:C28"/>
    <mergeCell ref="C75:C76"/>
    <mergeCell ref="C77:C78"/>
    <mergeCell ref="C79:C80"/>
    <mergeCell ref="C119:C120"/>
    <mergeCell ref="C121:C122"/>
    <mergeCell ref="C220:C221"/>
    <mergeCell ref="C212:C213"/>
    <mergeCell ref="C214:C215"/>
    <mergeCell ref="C199:C200"/>
    <mergeCell ref="C201:C203"/>
    <mergeCell ref="C210:C211"/>
    <mergeCell ref="E58:E59"/>
    <mergeCell ref="A39:K39"/>
    <mergeCell ref="A40:A44"/>
    <mergeCell ref="B40:B57"/>
    <mergeCell ref="C40:C44"/>
    <mergeCell ref="D40:D43"/>
    <mergeCell ref="A45:A51"/>
    <mergeCell ref="C65:C66"/>
    <mergeCell ref="A67:A68"/>
    <mergeCell ref="C67:C68"/>
    <mergeCell ref="A69:A70"/>
    <mergeCell ref="C69:C70"/>
    <mergeCell ref="A71:A72"/>
    <mergeCell ref="C71:C72"/>
    <mergeCell ref="A73:A74"/>
    <mergeCell ref="C73:C74"/>
    <mergeCell ref="A60:K60"/>
    <mergeCell ref="C107:C108"/>
    <mergeCell ref="C109:C110"/>
    <mergeCell ref="C111:C112"/>
    <mergeCell ref="C113:C114"/>
    <mergeCell ref="C115:C116"/>
    <mergeCell ref="C117:C118"/>
    <mergeCell ref="C95:C96"/>
    <mergeCell ref="C97:C98"/>
    <mergeCell ref="C99:C100"/>
    <mergeCell ref="C101:C102"/>
    <mergeCell ref="C103:C104"/>
    <mergeCell ref="C105:C106"/>
    <mergeCell ref="C45:C51"/>
    <mergeCell ref="D45:D50"/>
    <mergeCell ref="A52:A57"/>
    <mergeCell ref="C52:C57"/>
    <mergeCell ref="A61:A62"/>
    <mergeCell ref="B61:B223"/>
    <mergeCell ref="C61:C62"/>
    <mergeCell ref="A63:A64"/>
    <mergeCell ref="C63:C64"/>
    <mergeCell ref="E493:E494"/>
    <mergeCell ref="A493:D493"/>
    <mergeCell ref="A204:A205"/>
    <mergeCell ref="C204:C205"/>
    <mergeCell ref="A206:A207"/>
    <mergeCell ref="C206:C207"/>
    <mergeCell ref="A208:A209"/>
    <mergeCell ref="C208:C209"/>
    <mergeCell ref="A237:A238"/>
    <mergeCell ref="B237:B246"/>
    <mergeCell ref="C237:C238"/>
    <mergeCell ref="C239:C240"/>
    <mergeCell ref="A241:A242"/>
    <mergeCell ref="C241:C242"/>
    <mergeCell ref="A243:A244"/>
    <mergeCell ref="C243:C244"/>
    <mergeCell ref="A245:A246"/>
    <mergeCell ref="C245:C246"/>
    <mergeCell ref="C227:C228"/>
    <mergeCell ref="A229:D229"/>
    <mergeCell ref="A230:D230"/>
    <mergeCell ref="A232:A233"/>
    <mergeCell ref="A65:A66"/>
    <mergeCell ref="C216:C217"/>
    <mergeCell ref="A218:A219"/>
    <mergeCell ref="C218:C219"/>
    <mergeCell ref="A466:A467"/>
    <mergeCell ref="C457:C459"/>
    <mergeCell ref="D457:D458"/>
    <mergeCell ref="A460:A461"/>
    <mergeCell ref="C460:C461"/>
    <mergeCell ref="A462:A463"/>
    <mergeCell ref="C462:C463"/>
    <mergeCell ref="A464:A465"/>
    <mergeCell ref="C464:C465"/>
    <mergeCell ref="C466:C467"/>
    <mergeCell ref="B438:B474"/>
    <mergeCell ref="B476:B492"/>
    <mergeCell ref="C441:C442"/>
    <mergeCell ref="A443:A444"/>
    <mergeCell ref="C443:C444"/>
    <mergeCell ref="A445:A446"/>
    <mergeCell ref="C445:C446"/>
    <mergeCell ref="C484:C485"/>
    <mergeCell ref="A486:A487"/>
    <mergeCell ref="C486:C487"/>
    <mergeCell ref="A438:A440"/>
    <mergeCell ref="C438:C440"/>
    <mergeCell ref="A441:A442"/>
    <mergeCell ref="C488:C489"/>
    <mergeCell ref="A490:A491"/>
    <mergeCell ref="C490:C491"/>
    <mergeCell ref="A478:A479"/>
    <mergeCell ref="C478:C479"/>
    <mergeCell ref="A480:A481"/>
    <mergeCell ref="C511:C512"/>
    <mergeCell ref="A513:A514"/>
    <mergeCell ref="C554:C555"/>
    <mergeCell ref="A533:A534"/>
    <mergeCell ref="C533:C534"/>
    <mergeCell ref="A437:K437"/>
    <mergeCell ref="A468:A469"/>
    <mergeCell ref="C468:C469"/>
    <mergeCell ref="A470:A471"/>
    <mergeCell ref="C470:C471"/>
    <mergeCell ref="A472:A473"/>
    <mergeCell ref="C472:C473"/>
    <mergeCell ref="A475:D475"/>
    <mergeCell ref="A476:A477"/>
    <mergeCell ref="C476:C477"/>
    <mergeCell ref="A447:A448"/>
    <mergeCell ref="C447:C448"/>
    <mergeCell ref="A449:A450"/>
    <mergeCell ref="C449:C450"/>
    <mergeCell ref="A451:A452"/>
    <mergeCell ref="C451:C452"/>
    <mergeCell ref="A453:A454"/>
    <mergeCell ref="C453:C454"/>
    <mergeCell ref="A455:A456"/>
    <mergeCell ref="C455:C456"/>
    <mergeCell ref="A457:A459"/>
    <mergeCell ref="C482:C483"/>
    <mergeCell ref="D438:D439"/>
    <mergeCell ref="F493:F494"/>
    <mergeCell ref="A494:D494"/>
    <mergeCell ref="A488:A489"/>
    <mergeCell ref="A484:A485"/>
    <mergeCell ref="C480:C481"/>
    <mergeCell ref="A495:K495"/>
    <mergeCell ref="A496:A497"/>
    <mergeCell ref="B496:B579"/>
    <mergeCell ref="C496:C497"/>
    <mergeCell ref="A498:A499"/>
    <mergeCell ref="C498:C499"/>
    <mergeCell ref="A500:A501"/>
    <mergeCell ref="C500:C501"/>
    <mergeCell ref="A502:A503"/>
    <mergeCell ref="C502:C503"/>
    <mergeCell ref="A504:A505"/>
    <mergeCell ref="C504:C505"/>
    <mergeCell ref="A506:A507"/>
    <mergeCell ref="C506:C507"/>
    <mergeCell ref="A508:A510"/>
    <mergeCell ref="C508:C510"/>
    <mergeCell ref="E509:E510"/>
    <mergeCell ref="F509:F510"/>
    <mergeCell ref="C513:C514"/>
    <mergeCell ref="A515:A516"/>
    <mergeCell ref="C515:C516"/>
    <mergeCell ref="A527:A528"/>
    <mergeCell ref="C527:C528"/>
    <mergeCell ref="A529:A530"/>
    <mergeCell ref="C529:C530"/>
    <mergeCell ref="A531:A532"/>
    <mergeCell ref="C531:C532"/>
    <mergeCell ref="A517:A518"/>
    <mergeCell ref="C517:C518"/>
    <mergeCell ref="A519:A520"/>
    <mergeCell ref="C519:C520"/>
    <mergeCell ref="A521:A522"/>
    <mergeCell ref="C521:C522"/>
    <mergeCell ref="A523:A524"/>
    <mergeCell ref="C523:C524"/>
    <mergeCell ref="A525:A526"/>
    <mergeCell ref="C525:C526"/>
    <mergeCell ref="A549:A550"/>
    <mergeCell ref="C549:C550"/>
    <mergeCell ref="C581:C582"/>
    <mergeCell ref="A583:A584"/>
    <mergeCell ref="C583:C584"/>
    <mergeCell ref="A580:D580"/>
    <mergeCell ref="A572:A573"/>
    <mergeCell ref="C572:C573"/>
    <mergeCell ref="A574:A575"/>
    <mergeCell ref="C574:C575"/>
    <mergeCell ref="A576:A577"/>
    <mergeCell ref="C576:C577"/>
    <mergeCell ref="A578:A579"/>
    <mergeCell ref="C578:C579"/>
    <mergeCell ref="A581:A582"/>
    <mergeCell ref="B581:B676"/>
    <mergeCell ref="C591:C592"/>
    <mergeCell ref="A593:A595"/>
    <mergeCell ref="D593:D594"/>
    <mergeCell ref="A596:A598"/>
    <mergeCell ref="A657:A658"/>
    <mergeCell ref="C657:C658"/>
    <mergeCell ref="D606:D609"/>
    <mergeCell ref="A585:A586"/>
    <mergeCell ref="C585:C586"/>
    <mergeCell ref="A587:A590"/>
    <mergeCell ref="A601:A602"/>
    <mergeCell ref="C601:C602"/>
    <mergeCell ref="C654:C656"/>
    <mergeCell ref="A603:A605"/>
    <mergeCell ref="C603:C605"/>
    <mergeCell ref="D587:D589"/>
    <mergeCell ref="A591:A592"/>
    <mergeCell ref="C596:C598"/>
    <mergeCell ref="D596:D597"/>
    <mergeCell ref="C587:C590"/>
    <mergeCell ref="A599:A600"/>
    <mergeCell ref="C599:C600"/>
    <mergeCell ref="A650:A653"/>
    <mergeCell ref="C650:C653"/>
    <mergeCell ref="D611:D613"/>
    <mergeCell ref="D619:D621"/>
    <mergeCell ref="F630:F631"/>
    <mergeCell ref="A646:A647"/>
    <mergeCell ref="C646:C647"/>
    <mergeCell ref="A648:A649"/>
    <mergeCell ref="C648:C649"/>
    <mergeCell ref="A615:A618"/>
    <mergeCell ref="C615:C618"/>
    <mergeCell ref="D615:D617"/>
    <mergeCell ref="A619:A622"/>
    <mergeCell ref="C619:C622"/>
    <mergeCell ref="C644:C645"/>
    <mergeCell ref="A642:A643"/>
    <mergeCell ref="A637:A639"/>
    <mergeCell ref="C637:C639"/>
    <mergeCell ref="F557:F558"/>
    <mergeCell ref="C559:C560"/>
    <mergeCell ref="C561:C563"/>
    <mergeCell ref="C593:C595"/>
    <mergeCell ref="K654:K655"/>
    <mergeCell ref="D623:D624"/>
    <mergeCell ref="A626:A629"/>
    <mergeCell ref="C626:C629"/>
    <mergeCell ref="D626:D628"/>
    <mergeCell ref="A630:A632"/>
    <mergeCell ref="C630:C632"/>
    <mergeCell ref="D630:D631"/>
    <mergeCell ref="C623:C625"/>
    <mergeCell ref="A633:A634"/>
    <mergeCell ref="C633:C634"/>
    <mergeCell ref="A635:A636"/>
    <mergeCell ref="E650:E651"/>
    <mergeCell ref="G650:G651"/>
    <mergeCell ref="H650:H651"/>
    <mergeCell ref="I650:I651"/>
    <mergeCell ref="J650:J651"/>
    <mergeCell ref="A654:A656"/>
    <mergeCell ref="K638:K639"/>
    <mergeCell ref="A640:A641"/>
    <mergeCell ref="C640:C641"/>
    <mergeCell ref="E638:E639"/>
    <mergeCell ref="F638:F639"/>
    <mergeCell ref="C635:C636"/>
    <mergeCell ref="K650:K651"/>
    <mergeCell ref="D654:D655"/>
    <mergeCell ref="E654:E655"/>
    <mergeCell ref="H654:H655"/>
    <mergeCell ref="A900:D900"/>
    <mergeCell ref="A742:A749"/>
    <mergeCell ref="C742:C749"/>
    <mergeCell ref="D742:D743"/>
    <mergeCell ref="F742:F743"/>
    <mergeCell ref="E744:E749"/>
    <mergeCell ref="F744:F749"/>
    <mergeCell ref="A870:L870"/>
    <mergeCell ref="A871:A872"/>
    <mergeCell ref="C871:C886"/>
    <mergeCell ref="A873:A874"/>
    <mergeCell ref="B871:B898"/>
    <mergeCell ref="A708:A709"/>
    <mergeCell ref="C708:C709"/>
    <mergeCell ref="A710:A711"/>
    <mergeCell ref="C710:C711"/>
    <mergeCell ref="A712:A713"/>
    <mergeCell ref="C712:C713"/>
    <mergeCell ref="A720:D720"/>
    <mergeCell ref="E720:E721"/>
    <mergeCell ref="F720:F721"/>
    <mergeCell ref="A721:D721"/>
    <mergeCell ref="A772:A773"/>
    <mergeCell ref="C772:C773"/>
    <mergeCell ref="E765:E767"/>
    <mergeCell ref="A897:A898"/>
    <mergeCell ref="D849:D851"/>
    <mergeCell ref="E775:E776"/>
    <mergeCell ref="F775:F776"/>
    <mergeCell ref="A777:A779"/>
    <mergeCell ref="C777:C779"/>
    <mergeCell ref="E778:E779"/>
    <mergeCell ref="F778:F779"/>
    <mergeCell ref="A780:A782"/>
    <mergeCell ref="A792:A793"/>
    <mergeCell ref="A783:A785"/>
    <mergeCell ref="C661:C662"/>
    <mergeCell ref="A673:A674"/>
    <mergeCell ref="C673:C674"/>
    <mergeCell ref="E704:E707"/>
    <mergeCell ref="F704:F707"/>
    <mergeCell ref="E752:E753"/>
    <mergeCell ref="F752:F753"/>
    <mergeCell ref="A770:A771"/>
    <mergeCell ref="C770:C771"/>
    <mergeCell ref="C669:C670"/>
    <mergeCell ref="A671:A672"/>
    <mergeCell ref="C671:C672"/>
    <mergeCell ref="A661:A662"/>
    <mergeCell ref="A735:A741"/>
    <mergeCell ref="C735:C741"/>
    <mergeCell ref="D735:D736"/>
    <mergeCell ref="F735:F736"/>
    <mergeCell ref="E737:E741"/>
    <mergeCell ref="G638:G639"/>
    <mergeCell ref="H638:H639"/>
    <mergeCell ref="I638:I639"/>
    <mergeCell ref="J638:J639"/>
    <mergeCell ref="A881:A882"/>
    <mergeCell ref="A883:A884"/>
    <mergeCell ref="A885:A886"/>
    <mergeCell ref="A887:A888"/>
    <mergeCell ref="A889:A890"/>
    <mergeCell ref="A891:A892"/>
    <mergeCell ref="A893:A894"/>
    <mergeCell ref="A895:A896"/>
    <mergeCell ref="G654:G655"/>
    <mergeCell ref="A659:A660"/>
    <mergeCell ref="C659:C660"/>
    <mergeCell ref="C845:C848"/>
    <mergeCell ref="A845:A848"/>
    <mergeCell ref="A806:A807"/>
    <mergeCell ref="C820:C822"/>
    <mergeCell ref="D820:D821"/>
    <mergeCell ref="A820:A822"/>
    <mergeCell ref="F820:F821"/>
    <mergeCell ref="A818:A819"/>
    <mergeCell ref="C818:C819"/>
    <mergeCell ref="A823:A824"/>
    <mergeCell ref="A829:A830"/>
    <mergeCell ref="C829:C830"/>
    <mergeCell ref="C806:C807"/>
    <mergeCell ref="F765:F767"/>
    <mergeCell ref="A754:A756"/>
    <mergeCell ref="A768:A769"/>
    <mergeCell ref="C768:C769"/>
    <mergeCell ref="C754:C756"/>
    <mergeCell ref="D754:D755"/>
    <mergeCell ref="F754:F755"/>
    <mergeCell ref="A757:A758"/>
    <mergeCell ref="C757:C758"/>
    <mergeCell ref="A759:A761"/>
    <mergeCell ref="C759:C761"/>
    <mergeCell ref="E760:E761"/>
    <mergeCell ref="F760:F761"/>
    <mergeCell ref="B723:B830"/>
    <mergeCell ref="C723:C728"/>
    <mergeCell ref="D723:D724"/>
    <mergeCell ref="F723:F724"/>
    <mergeCell ref="E725:E728"/>
    <mergeCell ref="F725:F728"/>
    <mergeCell ref="C714:C715"/>
    <mergeCell ref="A714:A715"/>
    <mergeCell ref="C716:C717"/>
    <mergeCell ref="A716:A717"/>
    <mergeCell ref="C718:C719"/>
    <mergeCell ref="A718:A719"/>
    <mergeCell ref="A764:A767"/>
    <mergeCell ref="C764:C767"/>
    <mergeCell ref="A750:A753"/>
    <mergeCell ref="C750:C753"/>
    <mergeCell ref="D750:D751"/>
    <mergeCell ref="F737:F741"/>
    <mergeCell ref="A762:A763"/>
    <mergeCell ref="C762:C763"/>
    <mergeCell ref="F815:F816"/>
    <mergeCell ref="C783:C785"/>
    <mergeCell ref="E784:E785"/>
    <mergeCell ref="F784:F785"/>
    <mergeCell ref="A786:A787"/>
    <mergeCell ref="C786:C787"/>
    <mergeCell ref="A788:A789"/>
    <mergeCell ref="A790:A791"/>
    <mergeCell ref="C790:C791"/>
    <mergeCell ref="F750:F751"/>
    <mergeCell ref="A722:K722"/>
    <mergeCell ref="A723:A728"/>
    <mergeCell ref="A729:A734"/>
    <mergeCell ref="C729:C734"/>
    <mergeCell ref="D729:D730"/>
    <mergeCell ref="F729:F730"/>
    <mergeCell ref="E731:E734"/>
    <mergeCell ref="F731:F734"/>
    <mergeCell ref="F868:F869"/>
    <mergeCell ref="C849:C852"/>
    <mergeCell ref="E849:E850"/>
    <mergeCell ref="F849:F850"/>
    <mergeCell ref="C792:C793"/>
    <mergeCell ref="A794:A795"/>
    <mergeCell ref="C794:C795"/>
    <mergeCell ref="A796:A797"/>
    <mergeCell ref="C796:C797"/>
    <mergeCell ref="A798:A800"/>
    <mergeCell ref="C798:C800"/>
    <mergeCell ref="E799:E800"/>
    <mergeCell ref="F799:F800"/>
    <mergeCell ref="A801:A803"/>
    <mergeCell ref="C801:C803"/>
    <mergeCell ref="E802:E803"/>
    <mergeCell ref="F802:F803"/>
    <mergeCell ref="A804:A805"/>
    <mergeCell ref="C804:C805"/>
    <mergeCell ref="A808:A809"/>
    <mergeCell ref="A812:A814"/>
    <mergeCell ref="C812:C814"/>
    <mergeCell ref="D812:D813"/>
    <mergeCell ref="A815:A817"/>
    <mergeCell ref="A838:A839"/>
    <mergeCell ref="E846:E847"/>
    <mergeCell ref="D853:D854"/>
    <mergeCell ref="E831:E832"/>
    <mergeCell ref="F831:F832"/>
    <mergeCell ref="A832:D832"/>
    <mergeCell ref="D842:D843"/>
    <mergeCell ref="D845:D847"/>
    <mergeCell ref="A774:A776"/>
    <mergeCell ref="C774:C776"/>
    <mergeCell ref="A831:D831"/>
    <mergeCell ref="C808:C809"/>
    <mergeCell ref="A810:A811"/>
    <mergeCell ref="C810:C811"/>
    <mergeCell ref="C815:C817"/>
    <mergeCell ref="D815:D816"/>
    <mergeCell ref="C788:C789"/>
    <mergeCell ref="F846:F847"/>
    <mergeCell ref="G846:G847"/>
    <mergeCell ref="H846:H847"/>
    <mergeCell ref="I846:I847"/>
    <mergeCell ref="J846:J847"/>
    <mergeCell ref="K846:K847"/>
    <mergeCell ref="G849:G850"/>
    <mergeCell ref="C823:C824"/>
    <mergeCell ref="A825:A826"/>
    <mergeCell ref="C825:C826"/>
    <mergeCell ref="A827:A828"/>
    <mergeCell ref="C827:C828"/>
    <mergeCell ref="A833:L833"/>
    <mergeCell ref="A834:A835"/>
    <mergeCell ref="B834:B855"/>
    <mergeCell ref="C834:C835"/>
    <mergeCell ref="H849:H850"/>
    <mergeCell ref="I849:I850"/>
    <mergeCell ref="J849:J850"/>
    <mergeCell ref="C780:C782"/>
    <mergeCell ref="D780:D781"/>
    <mergeCell ref="F780:F781"/>
    <mergeCell ref="K849:K850"/>
    <mergeCell ref="A954:A955"/>
    <mergeCell ref="C954:C955"/>
    <mergeCell ref="A956:A957"/>
    <mergeCell ref="C956:C957"/>
    <mergeCell ref="A868:D868"/>
    <mergeCell ref="A869:D869"/>
    <mergeCell ref="A849:A852"/>
    <mergeCell ref="A853:A855"/>
    <mergeCell ref="B857:B867"/>
    <mergeCell ref="A857:A863"/>
    <mergeCell ref="A864:A865"/>
    <mergeCell ref="C838:C839"/>
    <mergeCell ref="A840:A841"/>
    <mergeCell ref="C840:C841"/>
    <mergeCell ref="A842:A844"/>
    <mergeCell ref="C842:C844"/>
    <mergeCell ref="C853:C855"/>
    <mergeCell ref="A856:D856"/>
    <mergeCell ref="C857:C863"/>
    <mergeCell ref="D857:D862"/>
    <mergeCell ref="C864:C865"/>
    <mergeCell ref="A866:A867"/>
    <mergeCell ref="C866:C867"/>
    <mergeCell ref="A879:A880"/>
    <mergeCell ref="A875:A876"/>
    <mergeCell ref="A877:A878"/>
    <mergeCell ref="A901:K901"/>
    <mergeCell ref="C887:C890"/>
    <mergeCell ref="C891:C896"/>
    <mergeCell ref="C897:C898"/>
    <mergeCell ref="A899:D899"/>
    <mergeCell ref="E868:E869"/>
    <mergeCell ref="C1075:C1076"/>
    <mergeCell ref="C1077:C1078"/>
    <mergeCell ref="C1079:C1080"/>
    <mergeCell ref="C1081:C1082"/>
    <mergeCell ref="A919:A920"/>
    <mergeCell ref="C919:C920"/>
    <mergeCell ref="A921:A922"/>
    <mergeCell ref="C921:C922"/>
    <mergeCell ref="A914:A915"/>
    <mergeCell ref="C914:C915"/>
    <mergeCell ref="A925:A926"/>
    <mergeCell ref="C925:C926"/>
    <mergeCell ref="A927:A928"/>
    <mergeCell ref="C927:C928"/>
    <mergeCell ref="A931:A932"/>
    <mergeCell ref="C931:C932"/>
    <mergeCell ref="A929:A930"/>
    <mergeCell ref="A923:A924"/>
    <mergeCell ref="C923:C924"/>
    <mergeCell ref="A940:A941"/>
    <mergeCell ref="C940:C941"/>
    <mergeCell ref="A942:A943"/>
    <mergeCell ref="C942:C943"/>
    <mergeCell ref="A944:A945"/>
    <mergeCell ref="C944:C945"/>
    <mergeCell ref="A933:A934"/>
    <mergeCell ref="C933:C934"/>
    <mergeCell ref="A938:A939"/>
    <mergeCell ref="C938:C939"/>
    <mergeCell ref="C929:C930"/>
    <mergeCell ref="A946:A947"/>
    <mergeCell ref="C946:C947"/>
    <mergeCell ref="C1153:C1154"/>
    <mergeCell ref="C1155:C1156"/>
    <mergeCell ref="C1157:C1158"/>
    <mergeCell ref="C1159:C1160"/>
    <mergeCell ref="C1161:C1162"/>
    <mergeCell ref="C1088:C1089"/>
    <mergeCell ref="C1090:C1091"/>
    <mergeCell ref="C1092:C1093"/>
    <mergeCell ref="C1094:C1095"/>
    <mergeCell ref="C1096:C1097"/>
    <mergeCell ref="C1100:C1101"/>
    <mergeCell ref="C1102:C1103"/>
    <mergeCell ref="C1104:C1105"/>
    <mergeCell ref="C1106:C1107"/>
    <mergeCell ref="C1110:C1111"/>
    <mergeCell ref="C1112:C1113"/>
    <mergeCell ref="C1114:C1115"/>
    <mergeCell ref="C1116:C1117"/>
    <mergeCell ref="C1118:C1119"/>
    <mergeCell ref="C1120:C1121"/>
    <mergeCell ref="C1122:C1123"/>
    <mergeCell ref="C1197:C1198"/>
    <mergeCell ref="C1199:C1200"/>
    <mergeCell ref="C1201:C1202"/>
    <mergeCell ref="C1203:C1204"/>
    <mergeCell ref="C1205:C1206"/>
    <mergeCell ref="C1213:C1214"/>
    <mergeCell ref="C1218:C1219"/>
    <mergeCell ref="C1220:C1221"/>
    <mergeCell ref="C1222:C1223"/>
    <mergeCell ref="C1224:C1225"/>
    <mergeCell ref="C1226:C1227"/>
    <mergeCell ref="C1228:C1229"/>
    <mergeCell ref="C1233:C1234"/>
    <mergeCell ref="C1207:C1209"/>
    <mergeCell ref="C1163:C1164"/>
    <mergeCell ref="C1165:C1166"/>
    <mergeCell ref="C1167:C1168"/>
    <mergeCell ref="C1169:C1170"/>
    <mergeCell ref="C1171:C1172"/>
    <mergeCell ref="C1173:C1174"/>
    <mergeCell ref="C1175:C1176"/>
    <mergeCell ref="C1177:C1178"/>
    <mergeCell ref="C1179:C1180"/>
    <mergeCell ref="C1181:C1182"/>
    <mergeCell ref="C1183:C1184"/>
    <mergeCell ref="C1185:C1186"/>
    <mergeCell ref="C1187:C1188"/>
    <mergeCell ref="C1189:C1190"/>
    <mergeCell ref="C1191:C1192"/>
    <mergeCell ref="C1193:C1194"/>
    <mergeCell ref="C1195:C1196"/>
    <mergeCell ref="C1235:C1236"/>
    <mergeCell ref="C1237:C1238"/>
    <mergeCell ref="C1241:C1242"/>
    <mergeCell ref="C1243:C1244"/>
    <mergeCell ref="C1245:C1246"/>
    <mergeCell ref="C1247:C1248"/>
    <mergeCell ref="C1249:C1250"/>
    <mergeCell ref="C1251:C1252"/>
    <mergeCell ref="C1253:C1254"/>
    <mergeCell ref="C1255:C1256"/>
    <mergeCell ref="C1257:C1258"/>
    <mergeCell ref="C1259:C1260"/>
    <mergeCell ref="C1261:C1262"/>
    <mergeCell ref="C1263:C1264"/>
    <mergeCell ref="C1265:C1266"/>
    <mergeCell ref="C1267:C1268"/>
    <mergeCell ref="C1269:C1270"/>
    <mergeCell ref="C1287:C1288"/>
    <mergeCell ref="C1289:C1290"/>
    <mergeCell ref="C1291:C1292"/>
    <mergeCell ref="C1293:C1294"/>
    <mergeCell ref="C1295:C1296"/>
    <mergeCell ref="C1297:C1298"/>
    <mergeCell ref="C1299:C1300"/>
    <mergeCell ref="C1301:C1302"/>
    <mergeCell ref="C1303:C1304"/>
    <mergeCell ref="C1305:C1306"/>
    <mergeCell ref="C1307:C1308"/>
    <mergeCell ref="C1309:C1310"/>
    <mergeCell ref="C1311:C1312"/>
    <mergeCell ref="C1313:C1314"/>
    <mergeCell ref="C1315:C1316"/>
    <mergeCell ref="C1283:C1284"/>
    <mergeCell ref="C1285:C1286"/>
    <mergeCell ref="C1389:C1390"/>
    <mergeCell ref="C1391:C1392"/>
    <mergeCell ref="C1393:C1396"/>
    <mergeCell ref="C1397:C1398"/>
    <mergeCell ref="C1399:C1400"/>
    <mergeCell ref="C1361:C1362"/>
    <mergeCell ref="C1365:C1366"/>
    <mergeCell ref="C1367:C1368"/>
    <mergeCell ref="C1369:C1370"/>
    <mergeCell ref="C1371:C1372"/>
    <mergeCell ref="C1373:C1374"/>
    <mergeCell ref="C1345:C1346"/>
    <mergeCell ref="C1347:C1348"/>
    <mergeCell ref="C1349:C1350"/>
    <mergeCell ref="C1351:C1352"/>
    <mergeCell ref="C1353:C1354"/>
    <mergeCell ref="C1355:C1356"/>
    <mergeCell ref="C1357:C1358"/>
    <mergeCell ref="C1359:C1360"/>
    <mergeCell ref="C1363:C1364"/>
    <mergeCell ref="A1524:D1524"/>
    <mergeCell ref="A1525:D1525"/>
    <mergeCell ref="E899:E900"/>
    <mergeCell ref="A1526:D1526"/>
    <mergeCell ref="E1524:E1525"/>
    <mergeCell ref="C1435:C1436"/>
    <mergeCell ref="C1437:C1438"/>
    <mergeCell ref="C1461:C1462"/>
    <mergeCell ref="C1439:C1440"/>
    <mergeCell ref="C1441:C1442"/>
    <mergeCell ref="C1443:C1444"/>
    <mergeCell ref="C1445:C1446"/>
    <mergeCell ref="C1447:C1448"/>
    <mergeCell ref="C1449:C1450"/>
    <mergeCell ref="C1401:C1402"/>
    <mergeCell ref="C1403:C1404"/>
    <mergeCell ref="C1405:C1406"/>
    <mergeCell ref="C1407:C1408"/>
    <mergeCell ref="C1409:C1410"/>
    <mergeCell ref="C1411:C1412"/>
    <mergeCell ref="C1413:C1414"/>
    <mergeCell ref="C1415:C1416"/>
    <mergeCell ref="C1417:C1418"/>
    <mergeCell ref="C1419:C1420"/>
    <mergeCell ref="C1421:C1422"/>
    <mergeCell ref="C1423:C1426"/>
    <mergeCell ref="C1427:C1430"/>
    <mergeCell ref="C1431:C1432"/>
    <mergeCell ref="C1433:C1434"/>
    <mergeCell ref="C1378:C1380"/>
    <mergeCell ref="C1381:C1384"/>
    <mergeCell ref="C1385:C1388"/>
    <mergeCell ref="E1026:E1027"/>
    <mergeCell ref="F1026:F1027"/>
    <mergeCell ref="E1023:E1024"/>
    <mergeCell ref="F1023:F1024"/>
    <mergeCell ref="C1022:C1024"/>
    <mergeCell ref="A1022:A1024"/>
    <mergeCell ref="C1030:C1032"/>
    <mergeCell ref="A1030:A1032"/>
    <mergeCell ref="E1031:E1032"/>
    <mergeCell ref="F1031:F1032"/>
    <mergeCell ref="C1045:C1047"/>
    <mergeCell ref="A1045:A1047"/>
    <mergeCell ref="E1046:E1047"/>
    <mergeCell ref="F1046:F1047"/>
    <mergeCell ref="A1072:A1074"/>
    <mergeCell ref="C1072:C1074"/>
    <mergeCell ref="E1073:E1074"/>
    <mergeCell ref="F1073:F1074"/>
    <mergeCell ref="C1048:C1049"/>
    <mergeCell ref="C1050:C1051"/>
    <mergeCell ref="C1052:C1053"/>
    <mergeCell ref="C1054:C1055"/>
    <mergeCell ref="C1056:C1057"/>
    <mergeCell ref="C1058:C1059"/>
    <mergeCell ref="C1060:C1061"/>
    <mergeCell ref="C1062:C1063"/>
    <mergeCell ref="C1064:C1065"/>
    <mergeCell ref="C1066:C1067"/>
    <mergeCell ref="C1068:C1069"/>
    <mergeCell ref="C1070:C1071"/>
    <mergeCell ref="A1035:A1036"/>
    <mergeCell ref="C1035:C1036"/>
    <mergeCell ref="E1086:E1087"/>
    <mergeCell ref="F1086:F1087"/>
    <mergeCell ref="C1098:C1099"/>
    <mergeCell ref="C1108:C1109"/>
    <mergeCell ref="C1124:C1125"/>
    <mergeCell ref="C1144:C1146"/>
    <mergeCell ref="E1145:E1146"/>
    <mergeCell ref="F1145:F1146"/>
    <mergeCell ref="C1147:C1149"/>
    <mergeCell ref="E1148:E1149"/>
    <mergeCell ref="F1148:F1149"/>
    <mergeCell ref="C1150:C1152"/>
    <mergeCell ref="E1151:E1152"/>
    <mergeCell ref="F1151:F1152"/>
    <mergeCell ref="C1126:C1127"/>
    <mergeCell ref="C1128:C1129"/>
    <mergeCell ref="C1130:C1131"/>
    <mergeCell ref="C1132:C1133"/>
    <mergeCell ref="C1134:C1135"/>
    <mergeCell ref="C1136:C1137"/>
    <mergeCell ref="C1138:C1139"/>
    <mergeCell ref="C1140:C1141"/>
    <mergeCell ref="C1142:C1143"/>
    <mergeCell ref="E1208:E1209"/>
    <mergeCell ref="F1208:F1209"/>
    <mergeCell ref="C1210:C1212"/>
    <mergeCell ref="E1211:E1212"/>
    <mergeCell ref="F1211:F1212"/>
    <mergeCell ref="C1215:C1217"/>
    <mergeCell ref="E1216:E1217"/>
    <mergeCell ref="F1216:F1217"/>
    <mergeCell ref="C1230:C1232"/>
    <mergeCell ref="E1231:E1232"/>
    <mergeCell ref="F1231:F1232"/>
    <mergeCell ref="C1239:C1240"/>
    <mergeCell ref="C1335:C1336"/>
    <mergeCell ref="C1337:C1338"/>
    <mergeCell ref="C1339:C1340"/>
    <mergeCell ref="C1341:C1342"/>
    <mergeCell ref="C1343:C1344"/>
    <mergeCell ref="C1317:C1318"/>
    <mergeCell ref="C1319:C1320"/>
    <mergeCell ref="C1321:C1322"/>
    <mergeCell ref="C1323:C1324"/>
    <mergeCell ref="C1325:C1326"/>
    <mergeCell ref="C1327:C1328"/>
    <mergeCell ref="C1329:C1330"/>
    <mergeCell ref="C1331:C1332"/>
    <mergeCell ref="C1333:C1334"/>
    <mergeCell ref="C1271:C1272"/>
    <mergeCell ref="C1273:C1274"/>
    <mergeCell ref="C1275:C1276"/>
    <mergeCell ref="C1277:C1278"/>
    <mergeCell ref="C1279:C1280"/>
    <mergeCell ref="C1281:C1282"/>
    <mergeCell ref="F949:F950"/>
    <mergeCell ref="E949:E950"/>
    <mergeCell ref="C948:C950"/>
    <mergeCell ref="A948:A950"/>
    <mergeCell ref="H949:H950"/>
    <mergeCell ref="I949:I950"/>
    <mergeCell ref="J949:J950"/>
    <mergeCell ref="K949:K950"/>
    <mergeCell ref="C951:C953"/>
    <mergeCell ref="E952:E953"/>
    <mergeCell ref="F952:F953"/>
    <mergeCell ref="A951:A953"/>
    <mergeCell ref="H952:H953"/>
    <mergeCell ref="I952:I953"/>
    <mergeCell ref="J952:J953"/>
    <mergeCell ref="K952:K953"/>
    <mergeCell ref="D902:D905"/>
    <mergeCell ref="C902:C908"/>
    <mergeCell ref="A902:A908"/>
    <mergeCell ref="E906:E908"/>
    <mergeCell ref="F906:F908"/>
    <mergeCell ref="C909:C913"/>
    <mergeCell ref="E912:E913"/>
    <mergeCell ref="F912:F913"/>
    <mergeCell ref="D909:D911"/>
    <mergeCell ref="E917:E918"/>
    <mergeCell ref="F917:F918"/>
    <mergeCell ref="C916:C918"/>
    <mergeCell ref="A935:A937"/>
    <mergeCell ref="C935:C937"/>
    <mergeCell ref="E936:E937"/>
    <mergeCell ref="F936:F937"/>
    <mergeCell ref="E982:E985"/>
    <mergeCell ref="F982:F985"/>
    <mergeCell ref="D986:D989"/>
    <mergeCell ref="E994:E995"/>
    <mergeCell ref="F994:F995"/>
    <mergeCell ref="C991:C995"/>
    <mergeCell ref="D991:D993"/>
    <mergeCell ref="H994:H995"/>
    <mergeCell ref="I994:I995"/>
    <mergeCell ref="J994:J995"/>
    <mergeCell ref="K994:K995"/>
    <mergeCell ref="A991:A995"/>
    <mergeCell ref="D996:D997"/>
    <mergeCell ref="C996:C999"/>
    <mergeCell ref="E998:E999"/>
    <mergeCell ref="F998:F999"/>
    <mergeCell ref="H996:H997"/>
    <mergeCell ref="I996:I997"/>
    <mergeCell ref="J996:J997"/>
    <mergeCell ref="K996:K997"/>
    <mergeCell ref="H998:H999"/>
    <mergeCell ref="I998:I999"/>
    <mergeCell ref="J998:J999"/>
    <mergeCell ref="K998:K999"/>
    <mergeCell ref="C978:C985"/>
    <mergeCell ref="H1376:H1377"/>
    <mergeCell ref="I1376:I1377"/>
    <mergeCell ref="J1376:J1377"/>
    <mergeCell ref="K1376:K1377"/>
    <mergeCell ref="D1385:D1387"/>
    <mergeCell ref="D1504:D1506"/>
    <mergeCell ref="C1453:C1454"/>
    <mergeCell ref="C1455:C1456"/>
    <mergeCell ref="C1457:C1458"/>
    <mergeCell ref="C1459:C1460"/>
    <mergeCell ref="C1463:C1464"/>
    <mergeCell ref="C1465:C1466"/>
    <mergeCell ref="C1467:C1468"/>
    <mergeCell ref="C1469:C1470"/>
    <mergeCell ref="C1471:C1472"/>
    <mergeCell ref="C1473:C1474"/>
    <mergeCell ref="C1477:C1478"/>
    <mergeCell ref="C1479:C1480"/>
    <mergeCell ref="C1481:C1482"/>
    <mergeCell ref="C1485:C1486"/>
    <mergeCell ref="C1487:C1488"/>
    <mergeCell ref="C1489:C1490"/>
    <mergeCell ref="E1376:E1377"/>
    <mergeCell ref="F1376:F1377"/>
    <mergeCell ref="C1375:C1377"/>
    <mergeCell ref="D1378:D1379"/>
    <mergeCell ref="D1381:D1383"/>
    <mergeCell ref="D1393:D1395"/>
    <mergeCell ref="D1423:D1425"/>
    <mergeCell ref="D1427:D1429"/>
    <mergeCell ref="C1451:C1452"/>
    <mergeCell ref="C1483:C1484"/>
    <mergeCell ref="A1504:A1507"/>
    <mergeCell ref="C1512:C1513"/>
    <mergeCell ref="C1514:C1515"/>
    <mergeCell ref="C1516:C1517"/>
    <mergeCell ref="C1518:C1519"/>
    <mergeCell ref="C1520:C1521"/>
    <mergeCell ref="C1522:C1523"/>
    <mergeCell ref="C1491:C1492"/>
    <mergeCell ref="C1493:C1494"/>
    <mergeCell ref="C1495:C1496"/>
    <mergeCell ref="C1497:C1499"/>
    <mergeCell ref="D978:D981"/>
    <mergeCell ref="C1500:C1501"/>
    <mergeCell ref="C1502:C1503"/>
    <mergeCell ref="C1504:C1507"/>
    <mergeCell ref="D1497:D1498"/>
    <mergeCell ref="C1508:C1509"/>
    <mergeCell ref="C1510:C1511"/>
    <mergeCell ref="A1375:A1377"/>
    <mergeCell ref="A1378:A1380"/>
    <mergeCell ref="A1381:A1384"/>
    <mergeCell ref="A1393:A1396"/>
    <mergeCell ref="A1397:A1398"/>
    <mergeCell ref="A1421:A1422"/>
    <mergeCell ref="A1419:A1420"/>
    <mergeCell ref="A1417:A1418"/>
    <mergeCell ref="A1423:A1426"/>
    <mergeCell ref="A978:A985"/>
    <mergeCell ref="C1083:C1084"/>
    <mergeCell ref="A1085:A1087"/>
    <mergeCell ref="C1085:C1087"/>
    <mergeCell ref="C1475:C1476"/>
  </mergeCells>
  <phoneticPr fontId="23" type="noConversion"/>
  <pageMargins left="0.39370078740157483" right="0.39370078740157483" top="0.78740157480314965" bottom="0.3937007874015748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АГаранина</cp:lastModifiedBy>
  <cp:lastPrinted>2021-11-23T06:42:24Z</cp:lastPrinted>
  <dcterms:created xsi:type="dcterms:W3CDTF">2017-11-20T07:07:11Z</dcterms:created>
  <dcterms:modified xsi:type="dcterms:W3CDTF">2022-12-30T01:03:56Z</dcterms:modified>
</cp:coreProperties>
</file>