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10" windowWidth="27795" windowHeight="1138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бюджет'!$A$1:$L$58</definedName>
  </definedNames>
  <calcPr calcId="125725" fullPrecision="0"/>
</workbook>
</file>

<file path=xl/calcChain.xml><?xml version="1.0" encoding="utf-8"?>
<calcChain xmlns="http://schemas.openxmlformats.org/spreadsheetml/2006/main">
  <c r="K54" i="1"/>
  <c r="L54"/>
  <c r="K16"/>
  <c r="L16"/>
  <c r="H58"/>
  <c r="G58"/>
  <c r="G23"/>
  <c r="L5"/>
  <c r="K5"/>
  <c r="H5"/>
  <c r="G5"/>
  <c r="J5"/>
  <c r="I5"/>
  <c r="F5"/>
  <c r="E5"/>
  <c r="D5"/>
  <c r="C5"/>
  <c r="J58"/>
  <c r="I58"/>
  <c r="F58"/>
  <c r="L58" s="1"/>
  <c r="E58"/>
  <c r="K58" s="1"/>
  <c r="J57"/>
  <c r="I57"/>
  <c r="F57"/>
  <c r="L57" s="1"/>
  <c r="E57"/>
  <c r="K57" s="1"/>
  <c r="J56"/>
  <c r="J47" s="1"/>
  <c r="I56"/>
  <c r="F56"/>
  <c r="L56" s="1"/>
  <c r="E56"/>
  <c r="K56" s="1"/>
  <c r="J55"/>
  <c r="I55"/>
  <c r="H55"/>
  <c r="G55"/>
  <c r="J54"/>
  <c r="I54"/>
  <c r="H54"/>
  <c r="G54"/>
  <c r="F54"/>
  <c r="E54"/>
  <c r="K53"/>
  <c r="I53"/>
  <c r="I48" s="1"/>
  <c r="E53"/>
  <c r="G53" s="1"/>
  <c r="L52"/>
  <c r="K52"/>
  <c r="J52"/>
  <c r="I52"/>
  <c r="H52"/>
  <c r="G52"/>
  <c r="F52"/>
  <c r="E52"/>
  <c r="L51"/>
  <c r="K51"/>
  <c r="J51"/>
  <c r="I51"/>
  <c r="H51"/>
  <c r="G51"/>
  <c r="F51"/>
  <c r="E51"/>
  <c r="L50"/>
  <c r="K50"/>
  <c r="J50"/>
  <c r="I50"/>
  <c r="H50"/>
  <c r="G50"/>
  <c r="F50"/>
  <c r="E50"/>
  <c r="L49"/>
  <c r="K49"/>
  <c r="J49"/>
  <c r="I49"/>
  <c r="H49"/>
  <c r="G49"/>
  <c r="F49"/>
  <c r="E49"/>
  <c r="L48"/>
  <c r="J48"/>
  <c r="H48"/>
  <c r="G48"/>
  <c r="F48"/>
  <c r="E48"/>
  <c r="I47" l="1"/>
  <c r="K48"/>
  <c r="F47"/>
  <c r="H56"/>
  <c r="H57"/>
  <c r="E47"/>
  <c r="G56"/>
  <c r="G57"/>
  <c r="L47" l="1"/>
  <c r="H47"/>
  <c r="K47"/>
  <c r="G47"/>
  <c r="I30" l="1"/>
  <c r="I18"/>
  <c r="I11"/>
  <c r="I8"/>
  <c r="J30"/>
  <c r="J24"/>
  <c r="J7" s="1"/>
  <c r="J6" s="1"/>
  <c r="J18"/>
  <c r="J11"/>
  <c r="J12"/>
  <c r="J8"/>
  <c r="I9" l="1"/>
  <c r="I10"/>
  <c r="I12"/>
  <c r="I13"/>
  <c r="I14"/>
  <c r="I15"/>
  <c r="I16"/>
  <c r="I17"/>
  <c r="I19"/>
  <c r="I20"/>
  <c r="I21"/>
  <c r="I22"/>
  <c r="I23"/>
  <c r="I25"/>
  <c r="I26"/>
  <c r="I27"/>
  <c r="I28"/>
  <c r="I29"/>
  <c r="I24" s="1"/>
  <c r="I31"/>
  <c r="I32"/>
  <c r="I33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H23"/>
  <c r="H9" l="1"/>
  <c r="H10"/>
  <c r="G6"/>
  <c r="G7"/>
  <c r="G8"/>
  <c r="G9"/>
  <c r="G10"/>
  <c r="D18"/>
  <c r="F18"/>
  <c r="L22" l="1"/>
  <c r="L42"/>
  <c r="K42"/>
  <c r="K41"/>
  <c r="G45"/>
  <c r="G44"/>
  <c r="G43"/>
  <c r="H43"/>
  <c r="G41"/>
  <c r="K37" l="1"/>
  <c r="L37"/>
  <c r="K38"/>
  <c r="L38"/>
  <c r="K39"/>
  <c r="L39"/>
  <c r="K40"/>
  <c r="L40"/>
  <c r="K44"/>
  <c r="L44"/>
  <c r="K45"/>
  <c r="L45"/>
  <c r="G16"/>
  <c r="H16"/>
  <c r="G37" l="1"/>
  <c r="H37"/>
  <c r="G38"/>
  <c r="H38"/>
  <c r="G39"/>
  <c r="H39"/>
  <c r="G40"/>
  <c r="H40"/>
  <c r="G42"/>
  <c r="H42"/>
  <c r="H44"/>
  <c r="H45"/>
  <c r="D36"/>
  <c r="D35" s="1"/>
  <c r="E36"/>
  <c r="F36"/>
  <c r="C36"/>
  <c r="C35" s="1"/>
  <c r="L35" l="1"/>
  <c r="L36"/>
  <c r="E35"/>
  <c r="K35" s="1"/>
  <c r="K36"/>
  <c r="H36"/>
  <c r="G36"/>
  <c r="F12"/>
  <c r="F11" s="1"/>
  <c r="D12"/>
  <c r="H35" l="1"/>
  <c r="G35"/>
  <c r="H13"/>
  <c r="H15"/>
  <c r="H17"/>
  <c r="H19"/>
  <c r="H20"/>
  <c r="H21"/>
  <c r="H22"/>
  <c r="H25"/>
  <c r="H26"/>
  <c r="H27"/>
  <c r="H28"/>
  <c r="H29"/>
  <c r="H31"/>
  <c r="H32"/>
  <c r="H33"/>
  <c r="H34"/>
  <c r="K12" l="1"/>
  <c r="H12"/>
  <c r="K13" l="1"/>
  <c r="K34" l="1"/>
  <c r="K33"/>
  <c r="K32"/>
  <c r="K31"/>
  <c r="K29"/>
  <c r="K28"/>
  <c r="K27"/>
  <c r="K26"/>
  <c r="K25"/>
  <c r="K22"/>
  <c r="K21"/>
  <c r="K20"/>
  <c r="K19"/>
  <c r="K17"/>
  <c r="K15"/>
  <c r="K10"/>
  <c r="K9"/>
  <c r="G34"/>
  <c r="G33"/>
  <c r="G32"/>
  <c r="G29"/>
  <c r="G28"/>
  <c r="G27"/>
  <c r="G26"/>
  <c r="G25"/>
  <c r="G22"/>
  <c r="G21"/>
  <c r="G20"/>
  <c r="G19"/>
  <c r="G17"/>
  <c r="G15"/>
  <c r="G13"/>
  <c r="G12" l="1"/>
  <c r="L10" l="1"/>
  <c r="G31" l="1"/>
  <c r="K30" l="1"/>
  <c r="K18"/>
  <c r="K8"/>
  <c r="K24" l="1"/>
  <c r="G24"/>
  <c r="G18"/>
  <c r="G30"/>
  <c r="K11"/>
  <c r="C4"/>
  <c r="G11" l="1"/>
  <c r="L34" l="1"/>
  <c r="L33"/>
  <c r="L32"/>
  <c r="L31"/>
  <c r="F30"/>
  <c r="D30"/>
  <c r="L29"/>
  <c r="L28"/>
  <c r="L27"/>
  <c r="L26"/>
  <c r="L25"/>
  <c r="F24"/>
  <c r="D24"/>
  <c r="L21"/>
  <c r="L20"/>
  <c r="L19"/>
  <c r="L17"/>
  <c r="L15"/>
  <c r="L13"/>
  <c r="D11"/>
  <c r="H11" s="1"/>
  <c r="L9"/>
  <c r="F8"/>
  <c r="D8"/>
  <c r="H8" l="1"/>
  <c r="E4"/>
  <c r="H30"/>
  <c r="H24"/>
  <c r="H18"/>
  <c r="L30"/>
  <c r="L18"/>
  <c r="L8"/>
  <c r="D7"/>
  <c r="L12"/>
  <c r="L24"/>
  <c r="G4" l="1"/>
  <c r="K4"/>
  <c r="D6"/>
  <c r="D4" s="1"/>
  <c r="L11"/>
  <c r="F7"/>
  <c r="H7" s="1"/>
  <c r="F6" l="1"/>
  <c r="F4" l="1"/>
  <c r="H4" s="1"/>
  <c r="H6"/>
  <c r="L6"/>
  <c r="L4" l="1"/>
  <c r="L7"/>
  <c r="I7"/>
  <c r="K7" l="1"/>
  <c r="I6"/>
  <c r="K6" s="1"/>
</calcChain>
</file>

<file path=xl/sharedStrings.xml><?xml version="1.0" encoding="utf-8"?>
<sst xmlns="http://schemas.openxmlformats.org/spreadsheetml/2006/main" count="133" uniqueCount="96">
  <si>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</si>
  <si>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</si>
  <si>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</si>
  <si>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</si>
  <si>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</si>
  <si>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</si>
  <si>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</si>
  <si>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</si>
  <si>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</si>
  <si>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</si>
  <si>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</si>
  <si>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</si>
  <si>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</si>
  <si>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</si>
  <si>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</si>
  <si>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</si>
  <si>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</si>
  <si>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</si>
  <si>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</si>
  <si>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</si>
  <si>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</si>
  <si>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</si>
  <si>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</si>
  <si>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</si>
  <si>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</si>
  <si>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</si>
  <si>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</si>
  <si>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</si>
  <si>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</si>
  <si>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</si>
  <si>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</si>
  <si>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</si>
  <si>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</si>
  <si>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</si>
  <si>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</si>
  <si>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</si>
  <si>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</si>
  <si>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</si>
  <si>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</si>
  <si>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</si>
  <si>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</si>
  <si>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</si>
  <si>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</si>
  <si>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</si>
  <si>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</si>
  <si>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</si>
  <si>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</si>
  <si>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</si>
  <si>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</si>
  <si>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</si>
  <si>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</si>
  <si>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</si>
  <si>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</si>
  <si>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</si>
  <si>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</si>
  <si>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</si>
  <si>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</si>
  <si>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</si>
  <si>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</si>
  <si>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</si>
  <si>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</si>
  <si>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</si>
  <si>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</si>
  <si>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</si>
  <si>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</si>
  <si>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</si>
  <si>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</si>
  <si>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</si>
  <si>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</si>
  <si>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</si>
  <si>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</si>
  <si>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</si>
  <si>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</si>
  <si>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</si>
  <si>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</si>
  <si>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</si>
  <si>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Фактически исполнено консолидированный бюджет субъекта и ТГВФ по состоянию на 01.07.2020 года, тыс. руб.</t>
  </si>
  <si>
    <t>Фактически исполнено консолидированный бюджет субъекта по состоянию на 01.07.2020 года, тыс. руб.</t>
  </si>
  <si>
    <t>2 02 10000 00 0000 150</t>
  </si>
  <si>
    <t>2 02 20000 00 0000 150</t>
  </si>
  <si>
    <t>2 02 30000 00 0000 150</t>
  </si>
  <si>
    <t>2 02 40000 00 0000 150</t>
  </si>
  <si>
    <t>2 02 50000 00 0000 150</t>
  </si>
  <si>
    <t>Сведения об исполнении доходов консолидированного бюджета Забайкальского края по состоянию на 01.07.2021 года 
(в сравнении с запланированными значениями на 2020 год и исполнением на 01.07.2020 года)</t>
  </si>
  <si>
    <t>1 05 06000 02 0000 110</t>
  </si>
  <si>
    <t>Налог на профессиональный доход</t>
  </si>
  <si>
    <t>% исполнения утвержденных бюджетных назначений консолидированного бюджета субъекта по состоянию на 01.07.2021 года</t>
  </si>
  <si>
    <t>Фактически исполнено консолидированный бюджет субъекта и ТГВФ по состоянию на 01.07.2021 года, тыс. руб.</t>
  </si>
  <si>
    <t>Фактически исполнено консолидированный бюджет субъекта по состоянию на 01.07.2021 года, тыс. руб.</t>
  </si>
  <si>
    <t>% исполнения утвержденных бюджетных назначений консолидированного бюджета субъекта и ТГВФ по состоянию на 01.07.2021 года</t>
  </si>
  <si>
    <t xml:space="preserve">ДОХОДЫ БЮДЖЕТА - ВСЕГО
</t>
  </si>
  <si>
    <t>2 02 10000 00 0000 151</t>
  </si>
  <si>
    <t>2 02 20000 00 0000 151</t>
  </si>
  <si>
    <t>2 02 30000 00 0000 151</t>
  </si>
  <si>
    <t>2 02 40000 00 0000 151</t>
  </si>
  <si>
    <t>2 02 50000 00 0000 151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</si>
</sst>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"/>
    <numFmt numFmtId="166" formatCode="0.0"/>
  </numFmts>
  <fonts count="16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3" fillId="0" borderId="2">
      <alignment horizontal="right"/>
    </xf>
  </cellStyleXfs>
  <cellXfs count="32">
    <xf numFmtId="0" fontId="0" fillId="0" borderId="0" xfId="0"/>
    <xf numFmtId="0" fontId="0" fillId="0" borderId="0" xfId="0" applyFill="1"/>
    <xf numFmtId="0" fontId="1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5" fontId="12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5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4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8"/>
  <sheetViews>
    <sheetView tabSelected="1" view="pageBreakPreview" zoomScaleNormal="100" zoomScaleSheetLayoutView="100" workbookViewId="0">
      <pane ySplit="3" topLeftCell="A4" activePane="bottomLeft" state="frozen"/>
      <selection pane="bottomLeft" activeCell="H55" sqref="H55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2" width="17.7109375" style="1" customWidth="1"/>
    <col min="13" max="16384" width="9.140625" style="1"/>
  </cols>
  <sheetData>
    <row r="1" spans="1:12" ht="41.25" customHeight="1">
      <c r="A1" s="31" t="s">
        <v>83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L2" s="2" t="s">
        <v>62</v>
      </c>
    </row>
    <row r="3" spans="1:12" ht="147.75" customHeight="1">
      <c r="A3" s="3" t="s">
        <v>0</v>
      </c>
      <c r="B3" s="3" t="s">
        <v>1</v>
      </c>
      <c r="C3" s="3" t="s">
        <v>55</v>
      </c>
      <c r="D3" s="3" t="s">
        <v>54</v>
      </c>
      <c r="E3" s="3" t="s">
        <v>87</v>
      </c>
      <c r="F3" s="3" t="s">
        <v>88</v>
      </c>
      <c r="G3" s="3" t="s">
        <v>89</v>
      </c>
      <c r="H3" s="3" t="s">
        <v>86</v>
      </c>
      <c r="I3" s="3" t="s">
        <v>76</v>
      </c>
      <c r="J3" s="3" t="s">
        <v>77</v>
      </c>
      <c r="K3" s="3" t="s">
        <v>57</v>
      </c>
      <c r="L3" s="3" t="s">
        <v>58</v>
      </c>
    </row>
    <row r="4" spans="1:12" s="27" customFormat="1" ht="20.25" hidden="1" customHeight="1">
      <c r="A4" s="26"/>
      <c r="B4" s="26" t="s">
        <v>75</v>
      </c>
      <c r="C4" s="7">
        <f>C6+C35</f>
        <v>114099258.09999999</v>
      </c>
      <c r="D4" s="7">
        <f t="shared" ref="D4:F4" si="0">D6+D35</f>
        <v>95154771.599999994</v>
      </c>
      <c r="E4" s="7">
        <f t="shared" si="0"/>
        <v>54204663.100000001</v>
      </c>
      <c r="F4" s="7">
        <f t="shared" si="0"/>
        <v>44754340.600000001</v>
      </c>
      <c r="G4" s="6">
        <f t="shared" ref="G4" si="1">E4/C4*100</f>
        <v>47.5</v>
      </c>
      <c r="H4" s="6">
        <f t="shared" ref="H4" si="2">F4/D4*100</f>
        <v>47</v>
      </c>
      <c r="I4" s="7">
        <v>46595025.200000003</v>
      </c>
      <c r="J4" s="7">
        <v>37759901.799999997</v>
      </c>
      <c r="K4" s="7">
        <f t="shared" ref="K4" si="3">E4/I4*100</f>
        <v>116.3</v>
      </c>
      <c r="L4" s="7">
        <f t="shared" ref="L4" si="4">F4/J4*100</f>
        <v>118.5</v>
      </c>
    </row>
    <row r="5" spans="1:12" s="27" customFormat="1" ht="20.25" customHeight="1">
      <c r="A5" s="26"/>
      <c r="B5" s="26" t="s">
        <v>90</v>
      </c>
      <c r="C5" s="7">
        <f>+C6+C47</f>
        <v>118893129.7</v>
      </c>
      <c r="D5" s="7">
        <f>+D6+D47</f>
        <v>99561419.599999994</v>
      </c>
      <c r="E5" s="7">
        <f>+E6+E47</f>
        <v>56186888.399999999</v>
      </c>
      <c r="F5" s="7">
        <f>+F6+F47</f>
        <v>45176428.899999999</v>
      </c>
      <c r="G5" s="6">
        <f t="shared" ref="G5:G13" si="5">E5/C5*100</f>
        <v>47.3</v>
      </c>
      <c r="H5" s="6">
        <f t="shared" ref="H5:H13" si="6">F5/D5*100</f>
        <v>45.4</v>
      </c>
      <c r="I5" s="7">
        <f>+I6+I47</f>
        <v>47502319</v>
      </c>
      <c r="J5" s="7">
        <f>+J6+J47</f>
        <v>38087175</v>
      </c>
      <c r="K5" s="7">
        <f>E5/I5*100</f>
        <v>118.3</v>
      </c>
      <c r="L5" s="7">
        <f t="shared" ref="K5:L34" si="7">F5/J5*100</f>
        <v>118.6</v>
      </c>
    </row>
    <row r="6" spans="1:12" ht="25.5">
      <c r="A6" s="4" t="s">
        <v>2</v>
      </c>
      <c r="B6" s="5" t="s">
        <v>3</v>
      </c>
      <c r="C6" s="6">
        <v>56739528.600000001</v>
      </c>
      <c r="D6" s="6">
        <f>D7+D34</f>
        <v>56581728.600000001</v>
      </c>
      <c r="E6" s="6">
        <v>28562260</v>
      </c>
      <c r="F6" s="6">
        <f>F7+F34</f>
        <v>28479087</v>
      </c>
      <c r="G6" s="6">
        <f t="shared" si="5"/>
        <v>50.3</v>
      </c>
      <c r="H6" s="6">
        <f t="shared" si="6"/>
        <v>50.3</v>
      </c>
      <c r="I6" s="6">
        <f>I7+I34</f>
        <v>21859915.899999999</v>
      </c>
      <c r="J6" s="6">
        <f>J7+J34</f>
        <v>21811921.300000001</v>
      </c>
      <c r="K6" s="7">
        <f>E6/I6*100</f>
        <v>130.69999999999999</v>
      </c>
      <c r="L6" s="7">
        <f t="shared" si="7"/>
        <v>130.6</v>
      </c>
    </row>
    <row r="7" spans="1:12">
      <c r="A7" s="8"/>
      <c r="B7" s="9" t="s">
        <v>4</v>
      </c>
      <c r="C7" s="6">
        <f t="shared" ref="C7:C33" si="8">D7</f>
        <v>54407137.5</v>
      </c>
      <c r="D7" s="6">
        <f>D8+D11+D18+D24+D30+D33</f>
        <v>54407137.5</v>
      </c>
      <c r="E7" s="6">
        <f t="shared" ref="E7:E33" si="9">F7</f>
        <v>26171159.5</v>
      </c>
      <c r="F7" s="6">
        <f>F8+F11+F18+F24+F30+F33</f>
        <v>26171159.5</v>
      </c>
      <c r="G7" s="6">
        <f t="shared" si="5"/>
        <v>48.1</v>
      </c>
      <c r="H7" s="6">
        <f t="shared" si="6"/>
        <v>48.1</v>
      </c>
      <c r="I7" s="6">
        <f t="shared" ref="I7:I33" si="10">J7</f>
        <v>20783949.300000001</v>
      </c>
      <c r="J7" s="6">
        <f>J8+J11+J18+J24+J30+J33</f>
        <v>20783949.300000001</v>
      </c>
      <c r="K7" s="7">
        <f t="shared" ref="K7:K13" si="11">E7/I7*100</f>
        <v>125.9</v>
      </c>
      <c r="L7" s="7">
        <f t="shared" si="7"/>
        <v>125.9</v>
      </c>
    </row>
    <row r="8" spans="1:12">
      <c r="A8" s="4" t="s">
        <v>5</v>
      </c>
      <c r="B8" s="5" t="s">
        <v>6</v>
      </c>
      <c r="C8" s="6">
        <f t="shared" si="8"/>
        <v>35203061</v>
      </c>
      <c r="D8" s="6">
        <f>D9+D10</f>
        <v>35203061</v>
      </c>
      <c r="E8" s="6">
        <f t="shared" si="9"/>
        <v>17145834.899999999</v>
      </c>
      <c r="F8" s="6">
        <f>F9+F10</f>
        <v>17145834.899999999</v>
      </c>
      <c r="G8" s="6">
        <f t="shared" si="5"/>
        <v>48.7</v>
      </c>
      <c r="H8" s="6">
        <f t="shared" si="6"/>
        <v>48.7</v>
      </c>
      <c r="I8" s="6">
        <f>I9+I10</f>
        <v>13699252.4</v>
      </c>
      <c r="J8" s="6">
        <f>J9+J10</f>
        <v>13699252.4</v>
      </c>
      <c r="K8" s="7">
        <f t="shared" si="11"/>
        <v>125.2</v>
      </c>
      <c r="L8" s="7">
        <f t="shared" si="7"/>
        <v>125.2</v>
      </c>
    </row>
    <row r="9" spans="1:12">
      <c r="A9" s="10" t="s">
        <v>7</v>
      </c>
      <c r="B9" s="11" t="s">
        <v>8</v>
      </c>
      <c r="C9" s="6">
        <f t="shared" si="8"/>
        <v>10341236.699999999</v>
      </c>
      <c r="D9" s="12">
        <v>10341236.699999999</v>
      </c>
      <c r="E9" s="6">
        <f t="shared" si="9"/>
        <v>6482214.7000000002</v>
      </c>
      <c r="F9" s="12">
        <v>6482214.7000000002</v>
      </c>
      <c r="G9" s="6">
        <f t="shared" si="5"/>
        <v>62.7</v>
      </c>
      <c r="H9" s="6">
        <f t="shared" si="6"/>
        <v>62.7</v>
      </c>
      <c r="I9" s="6">
        <f t="shared" si="10"/>
        <v>3903400.2</v>
      </c>
      <c r="J9" s="12">
        <v>3903400.2</v>
      </c>
      <c r="K9" s="13">
        <f>E9/I9*100</f>
        <v>166.1</v>
      </c>
      <c r="L9" s="13">
        <f>F9/J9*100</f>
        <v>166.1</v>
      </c>
    </row>
    <row r="10" spans="1:12">
      <c r="A10" s="14" t="s">
        <v>9</v>
      </c>
      <c r="B10" s="11" t="s">
        <v>10</v>
      </c>
      <c r="C10" s="6">
        <f t="shared" si="8"/>
        <v>24861824.300000001</v>
      </c>
      <c r="D10" s="12">
        <v>24861824.300000001</v>
      </c>
      <c r="E10" s="6">
        <f t="shared" si="9"/>
        <v>10663620.199999999</v>
      </c>
      <c r="F10" s="12">
        <v>10663620.199999999</v>
      </c>
      <c r="G10" s="6">
        <f t="shared" si="5"/>
        <v>42.9</v>
      </c>
      <c r="H10" s="6">
        <f t="shared" si="6"/>
        <v>42.9</v>
      </c>
      <c r="I10" s="6">
        <f t="shared" si="10"/>
        <v>9795852.1999999993</v>
      </c>
      <c r="J10" s="12">
        <v>9795852.1999999993</v>
      </c>
      <c r="K10" s="13">
        <f>E10/I10*100</f>
        <v>108.9</v>
      </c>
      <c r="L10" s="13">
        <f>F10/J10*100</f>
        <v>108.9</v>
      </c>
    </row>
    <row r="11" spans="1:12" ht="51">
      <c r="A11" s="4" t="s">
        <v>11</v>
      </c>
      <c r="B11" s="5" t="s">
        <v>12</v>
      </c>
      <c r="C11" s="6">
        <f t="shared" si="8"/>
        <v>7863177</v>
      </c>
      <c r="D11" s="6">
        <f>D12</f>
        <v>7863177</v>
      </c>
      <c r="E11" s="6">
        <f t="shared" si="9"/>
        <v>3672991.9</v>
      </c>
      <c r="F11" s="6">
        <f t="shared" ref="F11" si="12">F12</f>
        <v>3672991.9</v>
      </c>
      <c r="G11" s="6">
        <f t="shared" si="5"/>
        <v>46.7</v>
      </c>
      <c r="H11" s="6">
        <f t="shared" si="6"/>
        <v>46.7</v>
      </c>
      <c r="I11" s="6">
        <f>I12</f>
        <v>2613514.7999999998</v>
      </c>
      <c r="J11" s="6">
        <f>J12</f>
        <v>2613514.7999999998</v>
      </c>
      <c r="K11" s="13">
        <f t="shared" si="11"/>
        <v>140.5</v>
      </c>
      <c r="L11" s="13">
        <f t="shared" si="7"/>
        <v>140.5</v>
      </c>
    </row>
    <row r="12" spans="1:12" ht="38.25">
      <c r="A12" s="14" t="s">
        <v>13</v>
      </c>
      <c r="B12" s="11" t="s">
        <v>14</v>
      </c>
      <c r="C12" s="6">
        <f t="shared" si="8"/>
        <v>7863177</v>
      </c>
      <c r="D12" s="13">
        <f>D13+D15+D17+D16</f>
        <v>7863177</v>
      </c>
      <c r="E12" s="6">
        <f t="shared" si="9"/>
        <v>3672991.9</v>
      </c>
      <c r="F12" s="13">
        <f>F13+F15+F17+F16</f>
        <v>3672991.9</v>
      </c>
      <c r="G12" s="12">
        <f t="shared" si="5"/>
        <v>46.7</v>
      </c>
      <c r="H12" s="12">
        <f t="shared" si="6"/>
        <v>46.7</v>
      </c>
      <c r="I12" s="6">
        <f t="shared" si="10"/>
        <v>2613514.7999999998</v>
      </c>
      <c r="J12" s="13">
        <f>J13+J15+J16+J17</f>
        <v>2613514.7999999998</v>
      </c>
      <c r="K12" s="13">
        <f t="shared" si="11"/>
        <v>140.5</v>
      </c>
      <c r="L12" s="13">
        <f t="shared" si="7"/>
        <v>140.5</v>
      </c>
    </row>
    <row r="13" spans="1:12">
      <c r="A13" s="14"/>
      <c r="B13" s="15" t="s">
        <v>60</v>
      </c>
      <c r="C13" s="6">
        <f t="shared" si="8"/>
        <v>72473.600000000006</v>
      </c>
      <c r="D13" s="12">
        <v>72473.600000000006</v>
      </c>
      <c r="E13" s="6">
        <f t="shared" si="9"/>
        <v>33192.1</v>
      </c>
      <c r="F13" s="12">
        <v>33192.1</v>
      </c>
      <c r="G13" s="12">
        <f t="shared" si="5"/>
        <v>45.8</v>
      </c>
      <c r="H13" s="12">
        <f t="shared" si="6"/>
        <v>45.8</v>
      </c>
      <c r="I13" s="6">
        <f t="shared" si="10"/>
        <v>31282.7</v>
      </c>
      <c r="J13" s="12">
        <v>31282.7</v>
      </c>
      <c r="K13" s="13">
        <f t="shared" si="11"/>
        <v>106.1</v>
      </c>
      <c r="L13" s="13">
        <f t="shared" si="7"/>
        <v>106.1</v>
      </c>
    </row>
    <row r="14" spans="1:12">
      <c r="A14" s="14"/>
      <c r="B14" s="16" t="s">
        <v>59</v>
      </c>
      <c r="C14" s="6" t="str">
        <f t="shared" si="8"/>
        <v>Х</v>
      </c>
      <c r="D14" s="12" t="s">
        <v>56</v>
      </c>
      <c r="E14" s="6" t="str">
        <f t="shared" si="9"/>
        <v>Х</v>
      </c>
      <c r="F14" s="12" t="s">
        <v>56</v>
      </c>
      <c r="G14" s="12" t="s">
        <v>56</v>
      </c>
      <c r="H14" s="12" t="s">
        <v>56</v>
      </c>
      <c r="I14" s="6" t="str">
        <f t="shared" si="10"/>
        <v>Х</v>
      </c>
      <c r="J14" s="12" t="s">
        <v>56</v>
      </c>
      <c r="K14" s="13" t="s">
        <v>56</v>
      </c>
      <c r="L14" s="13" t="s">
        <v>56</v>
      </c>
    </row>
    <row r="15" spans="1:12">
      <c r="A15" s="14"/>
      <c r="B15" s="17" t="s">
        <v>61</v>
      </c>
      <c r="C15" s="6">
        <f t="shared" si="8"/>
        <v>1145107.2</v>
      </c>
      <c r="D15" s="12">
        <v>1145107.2</v>
      </c>
      <c r="E15" s="6">
        <f t="shared" si="9"/>
        <v>513563.7</v>
      </c>
      <c r="F15" s="12">
        <v>513563.7</v>
      </c>
      <c r="G15" s="12">
        <f t="shared" ref="G15:G25" si="13">E15/C15*100</f>
        <v>44.8</v>
      </c>
      <c r="H15" s="12">
        <f t="shared" ref="H15:H25" si="14">F15/D15*100</f>
        <v>44.8</v>
      </c>
      <c r="I15" s="6">
        <f t="shared" si="10"/>
        <v>405856.9</v>
      </c>
      <c r="J15" s="12">
        <v>405856.9</v>
      </c>
      <c r="K15" s="13">
        <f t="shared" ref="K15:K22" si="15">E15/I15*100</f>
        <v>126.5</v>
      </c>
      <c r="L15" s="13">
        <f t="shared" si="7"/>
        <v>126.5</v>
      </c>
    </row>
    <row r="16" spans="1:12">
      <c r="A16" s="14"/>
      <c r="B16" s="17" t="s">
        <v>63</v>
      </c>
      <c r="C16" s="6">
        <f t="shared" si="8"/>
        <v>3936.7</v>
      </c>
      <c r="D16" s="12">
        <v>3936.7</v>
      </c>
      <c r="E16" s="6">
        <f t="shared" si="9"/>
        <v>1719.4</v>
      </c>
      <c r="F16" s="12">
        <v>1719.4</v>
      </c>
      <c r="G16" s="12">
        <f t="shared" ref="G16" si="16">E16/C16*100</f>
        <v>43.7</v>
      </c>
      <c r="H16" s="12">
        <f t="shared" ref="H16" si="17">F16/D16*100</f>
        <v>43.7</v>
      </c>
      <c r="I16" s="6">
        <f t="shared" si="10"/>
        <v>3377.7</v>
      </c>
      <c r="J16" s="12">
        <v>3377.7</v>
      </c>
      <c r="K16" s="13">
        <f t="shared" si="15"/>
        <v>50.9</v>
      </c>
      <c r="L16" s="13">
        <f t="shared" si="7"/>
        <v>50.9</v>
      </c>
    </row>
    <row r="17" spans="1:12">
      <c r="A17" s="14"/>
      <c r="B17" s="17" t="s">
        <v>15</v>
      </c>
      <c r="C17" s="6">
        <f t="shared" si="8"/>
        <v>6641659.5</v>
      </c>
      <c r="D17" s="12">
        <v>6641659.5</v>
      </c>
      <c r="E17" s="6">
        <f t="shared" si="9"/>
        <v>3124516.7</v>
      </c>
      <c r="F17" s="12">
        <v>3124516.7</v>
      </c>
      <c r="G17" s="12">
        <f t="shared" si="13"/>
        <v>47</v>
      </c>
      <c r="H17" s="12">
        <f t="shared" si="14"/>
        <v>47</v>
      </c>
      <c r="I17" s="6">
        <f t="shared" si="10"/>
        <v>2172997.5</v>
      </c>
      <c r="J17" s="12">
        <v>2172997.5</v>
      </c>
      <c r="K17" s="13">
        <f t="shared" si="15"/>
        <v>143.80000000000001</v>
      </c>
      <c r="L17" s="13">
        <f t="shared" si="7"/>
        <v>143.80000000000001</v>
      </c>
    </row>
    <row r="18" spans="1:12" ht="25.5">
      <c r="A18" s="4" t="s">
        <v>16</v>
      </c>
      <c r="B18" s="5" t="s">
        <v>17</v>
      </c>
      <c r="C18" s="6">
        <f t="shared" si="8"/>
        <v>2252398.9</v>
      </c>
      <c r="D18" s="6">
        <f t="shared" ref="D18:F18" si="18">D19+D20+D21+D22+D23</f>
        <v>2252398.9</v>
      </c>
      <c r="E18" s="6">
        <f t="shared" si="9"/>
        <v>1522160.6</v>
      </c>
      <c r="F18" s="6">
        <f t="shared" si="18"/>
        <v>1522160.6</v>
      </c>
      <c r="G18" s="6">
        <f t="shared" si="13"/>
        <v>67.599999999999994</v>
      </c>
      <c r="H18" s="6">
        <f t="shared" si="14"/>
        <v>67.599999999999994</v>
      </c>
      <c r="I18" s="6">
        <f>I19+I20+I21+I22</f>
        <v>1080814.5</v>
      </c>
      <c r="J18" s="6">
        <f>J19+J20+J21+J22</f>
        <v>1080814.5</v>
      </c>
      <c r="K18" s="7">
        <f t="shared" si="15"/>
        <v>140.80000000000001</v>
      </c>
      <c r="L18" s="7">
        <f t="shared" si="7"/>
        <v>140.80000000000001</v>
      </c>
    </row>
    <row r="19" spans="1:12" ht="38.25">
      <c r="A19" s="14" t="s">
        <v>18</v>
      </c>
      <c r="B19" s="11" t="s">
        <v>19</v>
      </c>
      <c r="C19" s="6">
        <f t="shared" si="8"/>
        <v>2039576.4</v>
      </c>
      <c r="D19" s="12">
        <v>2039576.4</v>
      </c>
      <c r="E19" s="6">
        <f t="shared" si="9"/>
        <v>1314332.8999999999</v>
      </c>
      <c r="F19" s="12">
        <v>1314332.8999999999</v>
      </c>
      <c r="G19" s="12">
        <f t="shared" si="13"/>
        <v>64.400000000000006</v>
      </c>
      <c r="H19" s="12">
        <f t="shared" si="14"/>
        <v>64.400000000000006</v>
      </c>
      <c r="I19" s="6">
        <f t="shared" si="10"/>
        <v>837636.9</v>
      </c>
      <c r="J19" s="12">
        <v>837636.9</v>
      </c>
      <c r="K19" s="13">
        <f t="shared" si="15"/>
        <v>156.9</v>
      </c>
      <c r="L19" s="13">
        <f t="shared" si="7"/>
        <v>156.9</v>
      </c>
    </row>
    <row r="20" spans="1:12" ht="25.5">
      <c r="A20" s="10" t="s">
        <v>20</v>
      </c>
      <c r="B20" s="11" t="s">
        <v>21</v>
      </c>
      <c r="C20" s="6">
        <f t="shared" si="8"/>
        <v>112794.7</v>
      </c>
      <c r="D20" s="12">
        <v>112794.7</v>
      </c>
      <c r="E20" s="6">
        <f t="shared" si="9"/>
        <v>103612.3</v>
      </c>
      <c r="F20" s="12">
        <v>103612.3</v>
      </c>
      <c r="G20" s="12">
        <f t="shared" si="13"/>
        <v>91.9</v>
      </c>
      <c r="H20" s="12">
        <f t="shared" si="14"/>
        <v>91.9</v>
      </c>
      <c r="I20" s="6">
        <f t="shared" si="10"/>
        <v>206451.4</v>
      </c>
      <c r="J20" s="12">
        <v>206451.4</v>
      </c>
      <c r="K20" s="13">
        <f t="shared" si="15"/>
        <v>50.2</v>
      </c>
      <c r="L20" s="13">
        <f t="shared" si="7"/>
        <v>50.2</v>
      </c>
    </row>
    <row r="21" spans="1:12">
      <c r="A21" s="14" t="s">
        <v>22</v>
      </c>
      <c r="B21" s="11" t="s">
        <v>23</v>
      </c>
      <c r="C21" s="6">
        <f t="shared" si="8"/>
        <v>10845.6</v>
      </c>
      <c r="D21" s="12">
        <v>10845.6</v>
      </c>
      <c r="E21" s="6">
        <f t="shared" si="9"/>
        <v>6883.1</v>
      </c>
      <c r="F21" s="12">
        <v>6883.1</v>
      </c>
      <c r="G21" s="12">
        <f t="shared" si="13"/>
        <v>63.5</v>
      </c>
      <c r="H21" s="12">
        <f t="shared" si="14"/>
        <v>63.5</v>
      </c>
      <c r="I21" s="6">
        <f t="shared" si="10"/>
        <v>8512</v>
      </c>
      <c r="J21" s="12">
        <v>8512</v>
      </c>
      <c r="K21" s="13">
        <f t="shared" si="15"/>
        <v>80.900000000000006</v>
      </c>
      <c r="L21" s="13">
        <f t="shared" si="7"/>
        <v>80.900000000000006</v>
      </c>
    </row>
    <row r="22" spans="1:12" ht="38.25">
      <c r="A22" s="14" t="s">
        <v>24</v>
      </c>
      <c r="B22" s="11" t="s">
        <v>25</v>
      </c>
      <c r="C22" s="6">
        <f t="shared" si="8"/>
        <v>71251.199999999997</v>
      </c>
      <c r="D22" s="12">
        <v>71251.199999999997</v>
      </c>
      <c r="E22" s="6">
        <f t="shared" si="9"/>
        <v>91283.4</v>
      </c>
      <c r="F22" s="12">
        <v>91283.4</v>
      </c>
      <c r="G22" s="12">
        <f t="shared" si="13"/>
        <v>128.1</v>
      </c>
      <c r="H22" s="12">
        <f t="shared" si="14"/>
        <v>128.1</v>
      </c>
      <c r="I22" s="6">
        <f t="shared" si="10"/>
        <v>28214.2</v>
      </c>
      <c r="J22" s="12">
        <v>28214.2</v>
      </c>
      <c r="K22" s="13">
        <f t="shared" si="15"/>
        <v>323.5</v>
      </c>
      <c r="L22" s="13">
        <f>F22/J22*100</f>
        <v>323.5</v>
      </c>
    </row>
    <row r="23" spans="1:12">
      <c r="A23" s="14" t="s">
        <v>84</v>
      </c>
      <c r="B23" s="11" t="s">
        <v>85</v>
      </c>
      <c r="C23" s="6">
        <f t="shared" si="8"/>
        <v>17931</v>
      </c>
      <c r="D23" s="12">
        <v>17931</v>
      </c>
      <c r="E23" s="6">
        <f t="shared" si="9"/>
        <v>6048.9</v>
      </c>
      <c r="F23" s="12">
        <v>6048.9</v>
      </c>
      <c r="G23" s="12">
        <f t="shared" si="13"/>
        <v>33.700000000000003</v>
      </c>
      <c r="H23" s="12">
        <f t="shared" si="14"/>
        <v>33.700000000000003</v>
      </c>
      <c r="I23" s="6">
        <f t="shared" si="10"/>
        <v>0</v>
      </c>
      <c r="J23" s="12"/>
      <c r="K23" s="13"/>
      <c r="L23" s="13"/>
    </row>
    <row r="24" spans="1:12">
      <c r="A24" s="4" t="s">
        <v>26</v>
      </c>
      <c r="B24" s="5" t="s">
        <v>27</v>
      </c>
      <c r="C24" s="6">
        <f t="shared" si="8"/>
        <v>6348061.4000000004</v>
      </c>
      <c r="D24" s="6">
        <f>D25+D26+D27+D28+D29</f>
        <v>6348061.4000000004</v>
      </c>
      <c r="E24" s="6">
        <f t="shared" si="9"/>
        <v>2988118.6</v>
      </c>
      <c r="F24" s="6">
        <f>F25+F26+F27+F28+F29</f>
        <v>2988118.6</v>
      </c>
      <c r="G24" s="6">
        <f t="shared" si="13"/>
        <v>47.1</v>
      </c>
      <c r="H24" s="6">
        <f t="shared" si="14"/>
        <v>47.1</v>
      </c>
      <c r="I24" s="6">
        <f>I25+I26+I27+I28+I29</f>
        <v>2688842.6</v>
      </c>
      <c r="J24" s="6">
        <f>J25+J26+J27+J28+J29</f>
        <v>2688842.6</v>
      </c>
      <c r="K24" s="7">
        <f t="shared" si="7"/>
        <v>111.1</v>
      </c>
      <c r="L24" s="7">
        <f t="shared" si="7"/>
        <v>111.1</v>
      </c>
    </row>
    <row r="25" spans="1:12">
      <c r="A25" s="14" t="s">
        <v>28</v>
      </c>
      <c r="B25" s="11" t="s">
        <v>29</v>
      </c>
      <c r="C25" s="6">
        <f t="shared" si="8"/>
        <v>292232.09999999998</v>
      </c>
      <c r="D25" s="12">
        <v>292232.09999999998</v>
      </c>
      <c r="E25" s="6">
        <f t="shared" si="9"/>
        <v>36655</v>
      </c>
      <c r="F25" s="12">
        <v>36655</v>
      </c>
      <c r="G25" s="12">
        <f t="shared" si="13"/>
        <v>12.5</v>
      </c>
      <c r="H25" s="12">
        <f t="shared" si="14"/>
        <v>12.5</v>
      </c>
      <c r="I25" s="6">
        <f t="shared" si="10"/>
        <v>32785.1</v>
      </c>
      <c r="J25" s="12">
        <v>32785.1</v>
      </c>
      <c r="K25" s="13">
        <f t="shared" ref="K25:K34" si="19">E25/I25*100</f>
        <v>111.8</v>
      </c>
      <c r="L25" s="13">
        <f t="shared" si="7"/>
        <v>111.8</v>
      </c>
    </row>
    <row r="26" spans="1:12">
      <c r="A26" s="14" t="s">
        <v>30</v>
      </c>
      <c r="B26" s="11" t="s">
        <v>31</v>
      </c>
      <c r="C26" s="6">
        <f t="shared" si="8"/>
        <v>4901241.5</v>
      </c>
      <c r="D26" s="12">
        <v>4901241.5</v>
      </c>
      <c r="E26" s="6">
        <f t="shared" si="9"/>
        <v>2556496.2999999998</v>
      </c>
      <c r="F26" s="12">
        <v>2556496.2999999998</v>
      </c>
      <c r="G26" s="12">
        <f>E26/C26*100</f>
        <v>52.2</v>
      </c>
      <c r="H26" s="12">
        <f t="shared" ref="G26:H31" si="20">F26/D26*100</f>
        <v>52.2</v>
      </c>
      <c r="I26" s="6">
        <f t="shared" si="10"/>
        <v>2280644</v>
      </c>
      <c r="J26" s="12">
        <v>2280644</v>
      </c>
      <c r="K26" s="13">
        <f t="shared" si="19"/>
        <v>112.1</v>
      </c>
      <c r="L26" s="13">
        <f t="shared" si="7"/>
        <v>112.1</v>
      </c>
    </row>
    <row r="27" spans="1:12">
      <c r="A27" s="14" t="s">
        <v>32</v>
      </c>
      <c r="B27" s="11" t="s">
        <v>33</v>
      </c>
      <c r="C27" s="6">
        <f t="shared" si="8"/>
        <v>651042.1</v>
      </c>
      <c r="D27" s="12">
        <v>651042.1</v>
      </c>
      <c r="E27" s="6">
        <f t="shared" si="9"/>
        <v>199503.7</v>
      </c>
      <c r="F27" s="12">
        <v>199503.7</v>
      </c>
      <c r="G27" s="12">
        <f>E27/C27*100</f>
        <v>30.6</v>
      </c>
      <c r="H27" s="12">
        <f t="shared" si="20"/>
        <v>30.6</v>
      </c>
      <c r="I27" s="6">
        <f t="shared" si="10"/>
        <v>182334.7</v>
      </c>
      <c r="J27" s="12">
        <v>182334.7</v>
      </c>
      <c r="K27" s="13">
        <f t="shared" si="19"/>
        <v>109.4</v>
      </c>
      <c r="L27" s="13">
        <f t="shared" si="7"/>
        <v>109.4</v>
      </c>
    </row>
    <row r="28" spans="1:12">
      <c r="A28" s="14" t="s">
        <v>34</v>
      </c>
      <c r="B28" s="18" t="s">
        <v>35</v>
      </c>
      <c r="C28" s="6">
        <f t="shared" si="8"/>
        <v>2184</v>
      </c>
      <c r="D28" s="12">
        <v>2184</v>
      </c>
      <c r="E28" s="6">
        <f t="shared" si="9"/>
        <v>969</v>
      </c>
      <c r="F28" s="12">
        <v>969</v>
      </c>
      <c r="G28" s="12">
        <f>E28/C28*100</f>
        <v>44.4</v>
      </c>
      <c r="H28" s="12">
        <f t="shared" si="20"/>
        <v>44.4</v>
      </c>
      <c r="I28" s="6">
        <f t="shared" si="10"/>
        <v>1064.2</v>
      </c>
      <c r="J28" s="12">
        <v>1064.2</v>
      </c>
      <c r="K28" s="13">
        <f t="shared" si="19"/>
        <v>91.1</v>
      </c>
      <c r="L28" s="13">
        <f t="shared" si="7"/>
        <v>91.1</v>
      </c>
    </row>
    <row r="29" spans="1:12">
      <c r="A29" s="14" t="s">
        <v>36</v>
      </c>
      <c r="B29" s="11" t="s">
        <v>37</v>
      </c>
      <c r="C29" s="6">
        <f t="shared" si="8"/>
        <v>501361.7</v>
      </c>
      <c r="D29" s="12">
        <v>501361.7</v>
      </c>
      <c r="E29" s="6">
        <f t="shared" si="9"/>
        <v>194494.6</v>
      </c>
      <c r="F29" s="12">
        <v>194494.6</v>
      </c>
      <c r="G29" s="12">
        <f>E29/C29*100</f>
        <v>38.799999999999997</v>
      </c>
      <c r="H29" s="12">
        <f t="shared" ref="H29:H34" si="21">F29/D29*100</f>
        <v>38.799999999999997</v>
      </c>
      <c r="I29" s="6">
        <f t="shared" si="10"/>
        <v>192014.6</v>
      </c>
      <c r="J29" s="12">
        <v>192014.6</v>
      </c>
      <c r="K29" s="13">
        <f t="shared" si="19"/>
        <v>101.3</v>
      </c>
      <c r="L29" s="13">
        <f t="shared" si="7"/>
        <v>101.3</v>
      </c>
    </row>
    <row r="30" spans="1:12" ht="25.5">
      <c r="A30" s="14" t="s">
        <v>38</v>
      </c>
      <c r="B30" s="5" t="s">
        <v>39</v>
      </c>
      <c r="C30" s="6">
        <f t="shared" si="8"/>
        <v>2481209.9</v>
      </c>
      <c r="D30" s="6">
        <f>D31+D32</f>
        <v>2481209.9</v>
      </c>
      <c r="E30" s="6">
        <f t="shared" si="9"/>
        <v>713255.5</v>
      </c>
      <c r="F30" s="6">
        <f>F31+F32</f>
        <v>713255.5</v>
      </c>
      <c r="G30" s="6">
        <f t="shared" si="20"/>
        <v>28.7</v>
      </c>
      <c r="H30" s="6">
        <f t="shared" si="21"/>
        <v>28.7</v>
      </c>
      <c r="I30" s="6">
        <f>I31+I32</f>
        <v>588266</v>
      </c>
      <c r="J30" s="6">
        <f>J31+J32</f>
        <v>588266</v>
      </c>
      <c r="K30" s="7">
        <f t="shared" si="19"/>
        <v>121.2</v>
      </c>
      <c r="L30" s="7">
        <f t="shared" si="7"/>
        <v>121.2</v>
      </c>
    </row>
    <row r="31" spans="1:12">
      <c r="A31" s="14" t="s">
        <v>40</v>
      </c>
      <c r="B31" s="11" t="s">
        <v>41</v>
      </c>
      <c r="C31" s="6">
        <f t="shared" si="8"/>
        <v>2468213.9</v>
      </c>
      <c r="D31" s="12">
        <v>2468213.9</v>
      </c>
      <c r="E31" s="6">
        <f t="shared" si="9"/>
        <v>712679.7</v>
      </c>
      <c r="F31" s="12">
        <v>712679.7</v>
      </c>
      <c r="G31" s="12">
        <f t="shared" si="20"/>
        <v>28.9</v>
      </c>
      <c r="H31" s="12">
        <f t="shared" si="21"/>
        <v>28.9</v>
      </c>
      <c r="I31" s="6">
        <f t="shared" si="10"/>
        <v>587891.6</v>
      </c>
      <c r="J31" s="12">
        <v>587891.6</v>
      </c>
      <c r="K31" s="13">
        <f t="shared" si="19"/>
        <v>121.2</v>
      </c>
      <c r="L31" s="13">
        <f t="shared" si="7"/>
        <v>121.2</v>
      </c>
    </row>
    <row r="32" spans="1:12" ht="25.5" customHeight="1">
      <c r="A32" s="14" t="s">
        <v>42</v>
      </c>
      <c r="B32" s="11" t="s">
        <v>43</v>
      </c>
      <c r="C32" s="6">
        <f t="shared" si="8"/>
        <v>12996</v>
      </c>
      <c r="D32" s="12">
        <v>12996</v>
      </c>
      <c r="E32" s="6">
        <f t="shared" si="9"/>
        <v>575.79999999999995</v>
      </c>
      <c r="F32" s="12">
        <v>575.79999999999995</v>
      </c>
      <c r="G32" s="12">
        <f>E32/C32*100</f>
        <v>4.4000000000000004</v>
      </c>
      <c r="H32" s="12">
        <f t="shared" si="21"/>
        <v>4.4000000000000004</v>
      </c>
      <c r="I32" s="6">
        <f t="shared" si="10"/>
        <v>374.4</v>
      </c>
      <c r="J32" s="12">
        <v>374.4</v>
      </c>
      <c r="K32" s="13">
        <f t="shared" si="19"/>
        <v>153.80000000000001</v>
      </c>
      <c r="L32" s="13">
        <f t="shared" si="7"/>
        <v>153.80000000000001</v>
      </c>
    </row>
    <row r="33" spans="1:12">
      <c r="A33" s="4"/>
      <c r="B33" s="5" t="s">
        <v>44</v>
      </c>
      <c r="C33" s="6">
        <f t="shared" si="8"/>
        <v>259229.3</v>
      </c>
      <c r="D33" s="7">
        <v>259229.3</v>
      </c>
      <c r="E33" s="6">
        <f t="shared" si="9"/>
        <v>128798</v>
      </c>
      <c r="F33" s="7">
        <v>128798</v>
      </c>
      <c r="G33" s="6">
        <f>E33/C33*100</f>
        <v>49.7</v>
      </c>
      <c r="H33" s="6">
        <f t="shared" si="21"/>
        <v>49.7</v>
      </c>
      <c r="I33" s="6">
        <f t="shared" si="10"/>
        <v>113259</v>
      </c>
      <c r="J33" s="7">
        <v>113259</v>
      </c>
      <c r="K33" s="7">
        <f t="shared" si="19"/>
        <v>113.7</v>
      </c>
      <c r="L33" s="7">
        <f t="shared" si="7"/>
        <v>113.7</v>
      </c>
    </row>
    <row r="34" spans="1:12">
      <c r="A34" s="4"/>
      <c r="B34" s="5" t="s">
        <v>45</v>
      </c>
      <c r="C34" s="6">
        <v>2332391.1</v>
      </c>
      <c r="D34" s="19">
        <v>2174591.1</v>
      </c>
      <c r="E34" s="6">
        <v>2391100.5</v>
      </c>
      <c r="F34" s="19">
        <v>2307927.5</v>
      </c>
      <c r="G34" s="6">
        <f>E34/C34*100</f>
        <v>102.5</v>
      </c>
      <c r="H34" s="6">
        <f t="shared" si="21"/>
        <v>106.1</v>
      </c>
      <c r="I34" s="6">
        <v>1075966.6000000001</v>
      </c>
      <c r="J34" s="19">
        <v>1027972</v>
      </c>
      <c r="K34" s="7">
        <f t="shared" si="19"/>
        <v>222.2</v>
      </c>
      <c r="L34" s="7">
        <f t="shared" si="7"/>
        <v>224.5</v>
      </c>
    </row>
    <row r="35" spans="1:12" ht="14.25" hidden="1" customHeight="1">
      <c r="A35" s="28" t="s">
        <v>46</v>
      </c>
      <c r="B35" s="21" t="s">
        <v>47</v>
      </c>
      <c r="C35" s="22">
        <f>C36+C42+C43+C44+C45+C46</f>
        <v>57359729.5</v>
      </c>
      <c r="D35" s="22">
        <f>D36+D42+D43+D44+D45+D46</f>
        <v>38573043</v>
      </c>
      <c r="E35" s="22">
        <f>E36+E42+E43+E44+E45+E46</f>
        <v>25642403.100000001</v>
      </c>
      <c r="F35" s="22">
        <v>16275253.6</v>
      </c>
      <c r="G35" s="6">
        <f t="shared" ref="G35:G42" si="22">E35/C35*100</f>
        <v>44.7</v>
      </c>
      <c r="H35" s="6">
        <f t="shared" ref="H35:H45" si="23">F35/D35*100</f>
        <v>42.2</v>
      </c>
      <c r="I35" s="22">
        <v>24189592.800000001</v>
      </c>
      <c r="J35" s="22">
        <v>16275253.6</v>
      </c>
      <c r="K35" s="7">
        <f t="shared" ref="K35:K45" si="24">E35/I35*100</f>
        <v>106</v>
      </c>
      <c r="L35" s="7">
        <f t="shared" ref="L35:L45" si="25">F35/J35*100</f>
        <v>100</v>
      </c>
    </row>
    <row r="36" spans="1:12" ht="51.75" hidden="1">
      <c r="A36" s="28" t="s">
        <v>48</v>
      </c>
      <c r="B36" s="21" t="s">
        <v>49</v>
      </c>
      <c r="C36" s="23">
        <f>SUM(C37:C41)</f>
        <v>56861320.299999997</v>
      </c>
      <c r="D36" s="23">
        <f>SUM(D37:D41)</f>
        <v>38046633.799999997</v>
      </c>
      <c r="E36" s="23">
        <f>SUM(E37:E41)</f>
        <v>25628458.399999999</v>
      </c>
      <c r="F36" s="23">
        <f>SUM(F37:F41)</f>
        <v>16164203.699999999</v>
      </c>
      <c r="G36" s="6">
        <f t="shared" si="22"/>
        <v>45.1</v>
      </c>
      <c r="H36" s="6">
        <f t="shared" si="23"/>
        <v>42.5</v>
      </c>
      <c r="I36" s="23">
        <v>24143268.699999999</v>
      </c>
      <c r="J36" s="23">
        <v>16164203.699999999</v>
      </c>
      <c r="K36" s="7">
        <f t="shared" si="24"/>
        <v>106.2</v>
      </c>
      <c r="L36" s="7">
        <f t="shared" si="25"/>
        <v>100</v>
      </c>
    </row>
    <row r="37" spans="1:12" ht="26.25" hidden="1">
      <c r="A37" s="20" t="s">
        <v>78</v>
      </c>
      <c r="B37" s="24" t="s">
        <v>50</v>
      </c>
      <c r="C37" s="25">
        <v>14768361.300000001</v>
      </c>
      <c r="D37" s="25">
        <v>14768361.300000001</v>
      </c>
      <c r="E37" s="25">
        <v>9192824.1999999993</v>
      </c>
      <c r="F37" s="25">
        <v>9192824.1999999993</v>
      </c>
      <c r="G37" s="12">
        <f t="shared" si="22"/>
        <v>62.2</v>
      </c>
      <c r="H37" s="12">
        <f t="shared" si="23"/>
        <v>62.2</v>
      </c>
      <c r="I37" s="25">
        <v>11404021.800000001</v>
      </c>
      <c r="J37" s="25">
        <v>9192824.1999999993</v>
      </c>
      <c r="K37" s="13">
        <f t="shared" si="24"/>
        <v>80.599999999999994</v>
      </c>
      <c r="L37" s="13">
        <f t="shared" si="25"/>
        <v>100</v>
      </c>
    </row>
    <row r="38" spans="1:12" ht="39" hidden="1">
      <c r="A38" s="20" t="s">
        <v>79</v>
      </c>
      <c r="B38" s="24" t="s">
        <v>51</v>
      </c>
      <c r="C38" s="25">
        <v>10411844.199999999</v>
      </c>
      <c r="D38" s="25">
        <v>10411844.199999999</v>
      </c>
      <c r="E38" s="25">
        <v>2561162</v>
      </c>
      <c r="F38" s="25">
        <v>2561162</v>
      </c>
      <c r="G38" s="12">
        <f t="shared" si="22"/>
        <v>24.6</v>
      </c>
      <c r="H38" s="12">
        <f t="shared" si="23"/>
        <v>24.6</v>
      </c>
      <c r="I38" s="25">
        <v>554950</v>
      </c>
      <c r="J38" s="25">
        <v>2561162</v>
      </c>
      <c r="K38" s="13">
        <f t="shared" si="24"/>
        <v>461.5</v>
      </c>
      <c r="L38" s="13">
        <f t="shared" si="25"/>
        <v>100</v>
      </c>
    </row>
    <row r="39" spans="1:12" ht="26.25" hidden="1">
      <c r="A39" s="20" t="s">
        <v>80</v>
      </c>
      <c r="B39" s="24" t="s">
        <v>52</v>
      </c>
      <c r="C39" s="25">
        <v>6268746.2000000002</v>
      </c>
      <c r="D39" s="25">
        <v>6268746.2000000002</v>
      </c>
      <c r="E39" s="25">
        <v>2472416.2000000002</v>
      </c>
      <c r="F39" s="25">
        <v>2472416.2000000002</v>
      </c>
      <c r="G39" s="12">
        <f t="shared" si="22"/>
        <v>39.4</v>
      </c>
      <c r="H39" s="12">
        <f t="shared" si="23"/>
        <v>39.4</v>
      </c>
      <c r="I39" s="25">
        <v>2061421.2</v>
      </c>
      <c r="J39" s="25">
        <v>2472416.2000000002</v>
      </c>
      <c r="K39" s="13">
        <f t="shared" si="24"/>
        <v>119.9</v>
      </c>
      <c r="L39" s="13">
        <f t="shared" si="25"/>
        <v>100</v>
      </c>
    </row>
    <row r="40" spans="1:12" hidden="1">
      <c r="A40" s="20" t="s">
        <v>81</v>
      </c>
      <c r="B40" s="24" t="s">
        <v>53</v>
      </c>
      <c r="C40" s="25">
        <v>6597682.0999999996</v>
      </c>
      <c r="D40" s="25">
        <v>6597682.0999999996</v>
      </c>
      <c r="E40" s="25">
        <v>1937801.3</v>
      </c>
      <c r="F40" s="25">
        <v>1937801.3</v>
      </c>
      <c r="G40" s="12">
        <f t="shared" si="22"/>
        <v>29.4</v>
      </c>
      <c r="H40" s="12">
        <f t="shared" si="23"/>
        <v>29.4</v>
      </c>
      <c r="I40" s="25">
        <v>1366711.9</v>
      </c>
      <c r="J40" s="25">
        <v>1937801.3</v>
      </c>
      <c r="K40" s="13">
        <f t="shared" si="24"/>
        <v>141.80000000000001</v>
      </c>
      <c r="L40" s="13">
        <f t="shared" si="25"/>
        <v>100</v>
      </c>
    </row>
    <row r="41" spans="1:12" ht="43.5" hidden="1" customHeight="1">
      <c r="A41" s="20" t="s">
        <v>82</v>
      </c>
      <c r="B41" s="24" t="s">
        <v>64</v>
      </c>
      <c r="C41" s="25">
        <v>18814686.5</v>
      </c>
      <c r="D41" s="25">
        <v>0</v>
      </c>
      <c r="E41" s="25">
        <v>9464254.6999999993</v>
      </c>
      <c r="F41" s="25">
        <v>0</v>
      </c>
      <c r="G41" s="12">
        <f>E41/C41*100</f>
        <v>50.3</v>
      </c>
      <c r="H41" s="12" t="s">
        <v>56</v>
      </c>
      <c r="I41" s="25">
        <v>8756163.6999999993</v>
      </c>
      <c r="J41" s="25">
        <v>0</v>
      </c>
      <c r="K41" s="13">
        <f>E41/I41*100</f>
        <v>108.1</v>
      </c>
      <c r="L41" s="13" t="s">
        <v>56</v>
      </c>
    </row>
    <row r="42" spans="1:12" s="29" customFormat="1" ht="39" hidden="1">
      <c r="A42" s="28" t="s">
        <v>65</v>
      </c>
      <c r="B42" s="21" t="s">
        <v>66</v>
      </c>
      <c r="C42" s="23">
        <v>536453.19999999995</v>
      </c>
      <c r="D42" s="23">
        <v>536453.19999999995</v>
      </c>
      <c r="E42" s="23">
        <v>152773.79999999999</v>
      </c>
      <c r="F42" s="23">
        <v>152773.79999999999</v>
      </c>
      <c r="G42" s="6">
        <f t="shared" si="22"/>
        <v>28.5</v>
      </c>
      <c r="H42" s="6">
        <f t="shared" si="23"/>
        <v>28.5</v>
      </c>
      <c r="I42" s="23">
        <v>63431.7</v>
      </c>
      <c r="J42" s="23">
        <v>152773.79999999999</v>
      </c>
      <c r="K42" s="7">
        <f>E42/I42*100</f>
        <v>240.8</v>
      </c>
      <c r="L42" s="7">
        <f>F42/J42*100</f>
        <v>100</v>
      </c>
    </row>
    <row r="43" spans="1:12" s="29" customFormat="1" ht="26.25" hidden="1">
      <c r="A43" s="28" t="s">
        <v>67</v>
      </c>
      <c r="B43" s="21" t="s">
        <v>68</v>
      </c>
      <c r="C43" s="23">
        <v>32</v>
      </c>
      <c r="D43" s="23">
        <v>32</v>
      </c>
      <c r="E43" s="23">
        <v>32</v>
      </c>
      <c r="F43" s="23">
        <v>32</v>
      </c>
      <c r="G43" s="6">
        <f t="shared" ref="G43" si="26">E43/C43*100</f>
        <v>100</v>
      </c>
      <c r="H43" s="6">
        <f t="shared" ref="H43" si="27">F43/D43*100</f>
        <v>100</v>
      </c>
      <c r="I43" s="23">
        <v>0</v>
      </c>
      <c r="J43" s="23">
        <v>32</v>
      </c>
      <c r="K43" s="7" t="s">
        <v>56</v>
      </c>
      <c r="L43" s="7" t="s">
        <v>56</v>
      </c>
    </row>
    <row r="44" spans="1:12" s="29" customFormat="1" hidden="1">
      <c r="A44" s="28" t="s">
        <v>69</v>
      </c>
      <c r="B44" s="21" t="s">
        <v>70</v>
      </c>
      <c r="C44" s="23">
        <v>7849.7</v>
      </c>
      <c r="D44" s="23">
        <v>7849.7</v>
      </c>
      <c r="E44" s="23">
        <v>7412.8</v>
      </c>
      <c r="F44" s="23">
        <v>7412.8</v>
      </c>
      <c r="G44" s="6">
        <f>E44/C44*100</f>
        <v>94.4</v>
      </c>
      <c r="H44" s="6">
        <f t="shared" si="23"/>
        <v>94.4</v>
      </c>
      <c r="I44" s="23">
        <v>2687.7</v>
      </c>
      <c r="J44" s="23">
        <v>7412.8</v>
      </c>
      <c r="K44" s="7">
        <f t="shared" si="24"/>
        <v>275.8</v>
      </c>
      <c r="L44" s="7">
        <f t="shared" si="25"/>
        <v>100</v>
      </c>
    </row>
    <row r="45" spans="1:12" s="29" customFormat="1" ht="102.75" hidden="1">
      <c r="A45" s="28" t="s">
        <v>71</v>
      </c>
      <c r="B45" s="21" t="s">
        <v>72</v>
      </c>
      <c r="C45" s="23">
        <v>2.4</v>
      </c>
      <c r="D45" s="23">
        <v>2.4</v>
      </c>
      <c r="E45" s="23">
        <v>1251.5</v>
      </c>
      <c r="F45" s="23">
        <v>1247.0999999999999</v>
      </c>
      <c r="G45" s="6">
        <f>E45/C45*100</f>
        <v>52145.8</v>
      </c>
      <c r="H45" s="6">
        <f t="shared" si="23"/>
        <v>51962.5</v>
      </c>
      <c r="I45" s="23">
        <v>1094.4000000000001</v>
      </c>
      <c r="J45" s="23">
        <v>1247.0999999999999</v>
      </c>
      <c r="K45" s="7">
        <f t="shared" si="24"/>
        <v>114.4</v>
      </c>
      <c r="L45" s="7">
        <f t="shared" si="25"/>
        <v>100</v>
      </c>
    </row>
    <row r="46" spans="1:12" s="29" customFormat="1" ht="51.75" hidden="1">
      <c r="A46" s="28" t="s">
        <v>73</v>
      </c>
      <c r="B46" s="21" t="s">
        <v>74</v>
      </c>
      <c r="C46" s="23">
        <v>-45928.1</v>
      </c>
      <c r="D46" s="23">
        <v>-17928.099999999999</v>
      </c>
      <c r="E46" s="23">
        <v>-147525.4</v>
      </c>
      <c r="F46" s="23">
        <v>-50415.7</v>
      </c>
      <c r="G46" s="6" t="s">
        <v>56</v>
      </c>
      <c r="H46" s="6" t="s">
        <v>56</v>
      </c>
      <c r="I46" s="23">
        <v>-20889.599999999999</v>
      </c>
      <c r="J46" s="23">
        <v>-50415.7</v>
      </c>
      <c r="K46" s="7" t="s">
        <v>56</v>
      </c>
      <c r="L46" s="7" t="s">
        <v>56</v>
      </c>
    </row>
    <row r="47" spans="1:12">
      <c r="A47" s="28" t="s">
        <v>46</v>
      </c>
      <c r="B47" s="21" t="s">
        <v>47</v>
      </c>
      <c r="C47" s="22">
        <v>62153601.100000001</v>
      </c>
      <c r="D47" s="22">
        <v>42979691</v>
      </c>
      <c r="E47" s="22">
        <f>E48+E54+E55+E56+E57+E58</f>
        <v>27624628.399999999</v>
      </c>
      <c r="F47" s="22">
        <f>F48+F54+F55+F56+F57+F58</f>
        <v>16697341.9</v>
      </c>
      <c r="G47" s="6">
        <f t="shared" ref="G47:H58" si="28">E47/C47*100</f>
        <v>44.4</v>
      </c>
      <c r="H47" s="6">
        <f t="shared" si="28"/>
        <v>38.799999999999997</v>
      </c>
      <c r="I47" s="22">
        <f>I48+I54+I55+I56+I57+I58</f>
        <v>25642403.100000001</v>
      </c>
      <c r="J47" s="22">
        <f>J48+J54+J55+J56+J57+J58</f>
        <v>16275253.699999999</v>
      </c>
      <c r="K47" s="7">
        <f t="shared" ref="K47:L58" si="29">E47/I47*100</f>
        <v>107.7</v>
      </c>
      <c r="L47" s="7">
        <f t="shared" si="29"/>
        <v>102.6</v>
      </c>
    </row>
    <row r="48" spans="1:12" ht="51.75">
      <c r="A48" s="28" t="s">
        <v>48</v>
      </c>
      <c r="B48" s="21" t="s">
        <v>49</v>
      </c>
      <c r="C48" s="23">
        <v>61216391.600000001</v>
      </c>
      <c r="D48" s="23">
        <v>42027981.399999999</v>
      </c>
      <c r="E48" s="23">
        <f>SUM(E49:E53)</f>
        <v>28332471.899999999</v>
      </c>
      <c r="F48" s="23">
        <f>SUM(F49:F53)</f>
        <v>17173032.899999999</v>
      </c>
      <c r="G48" s="6">
        <f t="shared" si="28"/>
        <v>46.3</v>
      </c>
      <c r="H48" s="6">
        <f t="shared" si="28"/>
        <v>40.9</v>
      </c>
      <c r="I48" s="23">
        <f>SUM(I49:I53)</f>
        <v>25628458.399999999</v>
      </c>
      <c r="J48" s="23">
        <f>SUM(J49:J53)</f>
        <v>16164203.699999999</v>
      </c>
      <c r="K48" s="7">
        <f t="shared" si="29"/>
        <v>110.6</v>
      </c>
      <c r="L48" s="7">
        <f t="shared" si="29"/>
        <v>106.2</v>
      </c>
    </row>
    <row r="49" spans="1:12" ht="26.25">
      <c r="A49" s="20" t="s">
        <v>91</v>
      </c>
      <c r="B49" s="24" t="s">
        <v>50</v>
      </c>
      <c r="C49" s="25">
        <v>13881431.300000001</v>
      </c>
      <c r="D49" s="25">
        <v>13881431.300000001</v>
      </c>
      <c r="E49" s="30">
        <f>6940686000/1000</f>
        <v>6940686</v>
      </c>
      <c r="F49" s="25">
        <f>6940686000/1000</f>
        <v>6940686</v>
      </c>
      <c r="G49" s="12">
        <f t="shared" si="28"/>
        <v>50</v>
      </c>
      <c r="H49" s="12">
        <f>F49/D49*100</f>
        <v>50</v>
      </c>
      <c r="I49" s="25">
        <f>9192824200/1000</f>
        <v>9192824.1999999993</v>
      </c>
      <c r="J49" s="25">
        <f>9192824200/1000</f>
        <v>9192824.1999999993</v>
      </c>
      <c r="K49" s="13">
        <f t="shared" si="29"/>
        <v>75.5</v>
      </c>
      <c r="L49" s="13">
        <f t="shared" si="29"/>
        <v>75.5</v>
      </c>
    </row>
    <row r="50" spans="1:12" ht="39">
      <c r="A50" s="20" t="s">
        <v>92</v>
      </c>
      <c r="B50" s="24" t="s">
        <v>51</v>
      </c>
      <c r="C50" s="25">
        <v>14888012.699999999</v>
      </c>
      <c r="D50" s="25">
        <v>14888012.699999999</v>
      </c>
      <c r="E50" s="25">
        <f>5276038082.4/1000</f>
        <v>5276038.0999999996</v>
      </c>
      <c r="F50" s="25">
        <f>5276038082.4/1000</f>
        <v>5276038.0999999996</v>
      </c>
      <c r="G50" s="12">
        <f t="shared" si="28"/>
        <v>35.4</v>
      </c>
      <c r="H50" s="12">
        <f t="shared" si="28"/>
        <v>35.4</v>
      </c>
      <c r="I50" s="25">
        <f>2561161988.1/1000</f>
        <v>2561162</v>
      </c>
      <c r="J50" s="25">
        <f>2561161988.1/1000</f>
        <v>2561162</v>
      </c>
      <c r="K50" s="13">
        <f t="shared" si="29"/>
        <v>206</v>
      </c>
      <c r="L50" s="13">
        <f t="shared" si="29"/>
        <v>206</v>
      </c>
    </row>
    <row r="51" spans="1:12" ht="26.25">
      <c r="A51" s="20" t="s">
        <v>93</v>
      </c>
      <c r="B51" s="24" t="s">
        <v>52</v>
      </c>
      <c r="C51" s="25">
        <v>6838345.0999999996</v>
      </c>
      <c r="D51" s="25">
        <v>6838345.0999999996</v>
      </c>
      <c r="E51" s="25">
        <f>2953261469.5/1000</f>
        <v>2953261.5</v>
      </c>
      <c r="F51" s="25">
        <f>2953261469.5/1000</f>
        <v>2953261.5</v>
      </c>
      <c r="G51" s="12">
        <f t="shared" si="28"/>
        <v>43.2</v>
      </c>
      <c r="H51" s="12">
        <f t="shared" si="28"/>
        <v>43.2</v>
      </c>
      <c r="I51" s="25">
        <f>2472416203.7/1000</f>
        <v>2472416.2000000002</v>
      </c>
      <c r="J51" s="25">
        <f>2472416203.7/1000</f>
        <v>2472416.2000000002</v>
      </c>
      <c r="K51" s="13">
        <f t="shared" si="29"/>
        <v>119.4</v>
      </c>
      <c r="L51" s="13">
        <f t="shared" si="29"/>
        <v>119.4</v>
      </c>
    </row>
    <row r="52" spans="1:12">
      <c r="A52" s="20" t="s">
        <v>94</v>
      </c>
      <c r="B52" s="24" t="s">
        <v>53</v>
      </c>
      <c r="C52" s="25">
        <v>6420192.2999999998</v>
      </c>
      <c r="D52" s="25">
        <v>6420192.2999999998</v>
      </c>
      <c r="E52" s="25">
        <f>2003047256.3/1000</f>
        <v>2003047.3</v>
      </c>
      <c r="F52" s="25">
        <f>2003047256.3/1000</f>
        <v>2003047.3</v>
      </c>
      <c r="G52" s="12">
        <f t="shared" si="28"/>
        <v>31.2</v>
      </c>
      <c r="H52" s="12">
        <f t="shared" si="28"/>
        <v>31.2</v>
      </c>
      <c r="I52" s="25">
        <f>1937801317.5/1000</f>
        <v>1937801.3</v>
      </c>
      <c r="J52" s="25">
        <f>1937801317.5/1000</f>
        <v>1937801.3</v>
      </c>
      <c r="K52" s="13">
        <f t="shared" si="29"/>
        <v>103.4</v>
      </c>
      <c r="L52" s="13">
        <f t="shared" si="29"/>
        <v>103.4</v>
      </c>
    </row>
    <row r="53" spans="1:12" ht="51.75">
      <c r="A53" s="20" t="s">
        <v>95</v>
      </c>
      <c r="B53" s="24" t="s">
        <v>64</v>
      </c>
      <c r="C53" s="25">
        <v>19188410.199999999</v>
      </c>
      <c r="D53" s="25">
        <v>0</v>
      </c>
      <c r="E53" s="25">
        <f>11159439013.9/1000</f>
        <v>11159439</v>
      </c>
      <c r="F53" s="25">
        <v>0</v>
      </c>
      <c r="G53" s="12">
        <f t="shared" si="28"/>
        <v>58.2</v>
      </c>
      <c r="H53" s="12" t="s">
        <v>56</v>
      </c>
      <c r="I53" s="25">
        <f>9464254694.4/1000</f>
        <v>9464254.6999999993</v>
      </c>
      <c r="J53" s="25">
        <v>0</v>
      </c>
      <c r="K53" s="13">
        <f t="shared" si="29"/>
        <v>117.9</v>
      </c>
      <c r="L53" s="13" t="s">
        <v>56</v>
      </c>
    </row>
    <row r="54" spans="1:12" ht="39">
      <c r="A54" s="28" t="s">
        <v>65</v>
      </c>
      <c r="B54" s="21" t="s">
        <v>66</v>
      </c>
      <c r="C54" s="23">
        <v>723674.3</v>
      </c>
      <c r="D54" s="23">
        <v>723674.3</v>
      </c>
      <c r="E54" s="23">
        <f>105062072/1000</f>
        <v>105062.1</v>
      </c>
      <c r="F54" s="23">
        <f>105062072/1000</f>
        <v>105062.1</v>
      </c>
      <c r="G54" s="6">
        <f t="shared" si="28"/>
        <v>14.5</v>
      </c>
      <c r="H54" s="6">
        <f t="shared" si="28"/>
        <v>14.5</v>
      </c>
      <c r="I54" s="23">
        <f>152773822.7/1000</f>
        <v>152773.79999999999</v>
      </c>
      <c r="J54" s="23">
        <f>152773822.7/1000</f>
        <v>152773.79999999999</v>
      </c>
      <c r="K54" s="13">
        <f t="shared" si="29"/>
        <v>68.8</v>
      </c>
      <c r="L54" s="7">
        <f t="shared" si="29"/>
        <v>68.8</v>
      </c>
    </row>
    <row r="55" spans="1:12" ht="26.25">
      <c r="A55" s="28" t="s">
        <v>67</v>
      </c>
      <c r="B55" s="21" t="s">
        <v>68</v>
      </c>
      <c r="C55" s="23">
        <v>235443.9</v>
      </c>
      <c r="D55" s="23">
        <v>235443.9</v>
      </c>
      <c r="E55" s="23">
        <v>0</v>
      </c>
      <c r="F55" s="23">
        <v>0</v>
      </c>
      <c r="G55" s="6">
        <f t="shared" si="28"/>
        <v>0</v>
      </c>
      <c r="H55" s="6">
        <f t="shared" si="28"/>
        <v>0</v>
      </c>
      <c r="I55" s="23">
        <f>32000/1000</f>
        <v>32</v>
      </c>
      <c r="J55" s="23">
        <f>32000/1000</f>
        <v>32</v>
      </c>
      <c r="K55" s="7" t="s">
        <v>56</v>
      </c>
      <c r="L55" s="7" t="s">
        <v>56</v>
      </c>
    </row>
    <row r="56" spans="1:12">
      <c r="A56" s="28" t="s">
        <v>69</v>
      </c>
      <c r="B56" s="21" t="s">
        <v>70</v>
      </c>
      <c r="C56" s="23">
        <v>21007</v>
      </c>
      <c r="D56" s="23">
        <v>21007</v>
      </c>
      <c r="E56" s="23">
        <f>21055454/1000</f>
        <v>21055.5</v>
      </c>
      <c r="F56" s="23">
        <f>21055453.9/1000</f>
        <v>21055.5</v>
      </c>
      <c r="G56" s="6">
        <f t="shared" si="28"/>
        <v>100.2</v>
      </c>
      <c r="H56" s="6">
        <f t="shared" si="28"/>
        <v>100.2</v>
      </c>
      <c r="I56" s="23">
        <f>7412764.1/1000</f>
        <v>7412.8</v>
      </c>
      <c r="J56" s="23">
        <f>7412764.1/1000</f>
        <v>7412.8</v>
      </c>
      <c r="K56" s="7">
        <f t="shared" si="29"/>
        <v>284</v>
      </c>
      <c r="L56" s="7">
        <f t="shared" si="29"/>
        <v>284</v>
      </c>
    </row>
    <row r="57" spans="1:12" ht="102.75">
      <c r="A57" s="28" t="s">
        <v>71</v>
      </c>
      <c r="B57" s="21" t="s">
        <v>72</v>
      </c>
      <c r="C57" s="22">
        <v>116665.9</v>
      </c>
      <c r="D57" s="23">
        <v>116665.9</v>
      </c>
      <c r="E57" s="23">
        <f>20316236/1000</f>
        <v>20316.2</v>
      </c>
      <c r="F57" s="23">
        <f>134844027.1/1000</f>
        <v>134844</v>
      </c>
      <c r="G57" s="6">
        <f t="shared" si="28"/>
        <v>17.399999999999999</v>
      </c>
      <c r="H57" s="6">
        <f t="shared" si="28"/>
        <v>115.6</v>
      </c>
      <c r="I57" s="23">
        <f>1251527.1/1000</f>
        <v>1251.5</v>
      </c>
      <c r="J57" s="23">
        <f>1247093.6/1000</f>
        <v>1247.0999999999999</v>
      </c>
      <c r="K57" s="7">
        <f>E57/I57*100</f>
        <v>1623.3</v>
      </c>
      <c r="L57" s="7">
        <f t="shared" si="29"/>
        <v>10812.6</v>
      </c>
    </row>
    <row r="58" spans="1:12" ht="51.75">
      <c r="A58" s="28" t="s">
        <v>73</v>
      </c>
      <c r="B58" s="21" t="s">
        <v>74</v>
      </c>
      <c r="C58" s="23">
        <v>-159581.6</v>
      </c>
      <c r="D58" s="23">
        <v>-145081.60000000001</v>
      </c>
      <c r="E58" s="23">
        <f>-854277271/1000</f>
        <v>-854277.3</v>
      </c>
      <c r="F58" s="23">
        <f>-736652601.6/1000</f>
        <v>-736652.6</v>
      </c>
      <c r="G58" s="6">
        <f t="shared" si="28"/>
        <v>535.29999999999995</v>
      </c>
      <c r="H58" s="6">
        <f t="shared" si="28"/>
        <v>507.8</v>
      </c>
      <c r="I58" s="23">
        <f>-147525427.4/1000</f>
        <v>-147525.4</v>
      </c>
      <c r="J58" s="23">
        <f>-50415744.3/1000</f>
        <v>-50415.7</v>
      </c>
      <c r="K58" s="7">
        <f>E58/I58*100</f>
        <v>579.1</v>
      </c>
      <c r="L58" s="7">
        <f t="shared" si="29"/>
        <v>1461.2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2021-08-25T02:50:25Z</cp:lastPrinted>
  <dcterms:created xsi:type="dcterms:W3CDTF">2018-08-06T04:38:07Z</dcterms:created>
  <dcterms:modified xsi:type="dcterms:W3CDTF">2021-08-25T02:50:28Z</dcterms:modified>
</cp:coreProperties>
</file>