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27795" windowHeight="11565"/>
  </bookViews>
  <sheets>
    <sheet name="Доходы консолидированный бюджет" sheetId="1" r:id="rId1"/>
  </sheets>
  <definedNames>
    <definedName name="_xlnm.Print_Area" localSheetId="0">'Доходы консолидированный бюджет'!$A$1:$L$49</definedName>
  </definedNames>
  <calcPr calcId="145621"/>
</workbook>
</file>

<file path=xl/calcChain.xml><?xml version="1.0" encoding="utf-8"?>
<calcChain xmlns="http://schemas.openxmlformats.org/spreadsheetml/2006/main">
  <c r="J38" i="1" l="1"/>
  <c r="I38" i="1"/>
  <c r="L9" i="1"/>
  <c r="K9" i="1"/>
  <c r="K4" i="1"/>
  <c r="I40" i="1"/>
  <c r="I48" i="1"/>
  <c r="I47" i="1"/>
  <c r="I49" i="1"/>
  <c r="J49" i="1"/>
  <c r="I41" i="1"/>
  <c r="J41" i="1"/>
  <c r="I25" i="1"/>
  <c r="I23" i="1"/>
  <c r="I21" i="1"/>
  <c r="J23" i="1"/>
  <c r="J21" i="1"/>
  <c r="J25" i="1"/>
  <c r="I6" i="1" l="1"/>
  <c r="K6" i="1"/>
  <c r="K44" i="1"/>
  <c r="L44" i="1"/>
  <c r="K7" i="1"/>
  <c r="K8" i="1"/>
  <c r="K10" i="1"/>
  <c r="K11" i="1"/>
  <c r="K12" i="1"/>
  <c r="K13" i="1"/>
  <c r="K14" i="1"/>
  <c r="K15" i="1"/>
  <c r="K16" i="1"/>
  <c r="K17" i="1"/>
  <c r="K18" i="1"/>
  <c r="K19" i="1"/>
  <c r="K21" i="1"/>
  <c r="K22" i="1"/>
  <c r="K23" i="1"/>
  <c r="K24" i="1"/>
  <c r="K25" i="1"/>
  <c r="K26" i="1"/>
  <c r="K27" i="1"/>
  <c r="K28" i="1"/>
  <c r="K29" i="1"/>
  <c r="K30" i="1"/>
  <c r="K39" i="1"/>
  <c r="K40" i="1"/>
  <c r="K41" i="1"/>
  <c r="K42" i="1"/>
  <c r="K43" i="1"/>
  <c r="K45" i="1"/>
  <c r="K47" i="1"/>
  <c r="K48" i="1"/>
  <c r="K49" i="1"/>
  <c r="J37" i="1"/>
  <c r="K38" i="1"/>
  <c r="G43" i="1"/>
  <c r="I26" i="1"/>
  <c r="I20" i="1"/>
  <c r="K20" i="1" s="1"/>
  <c r="I15" i="1"/>
  <c r="I10" i="1"/>
  <c r="J10" i="1"/>
  <c r="I7" i="1"/>
  <c r="G8" i="1"/>
  <c r="G9" i="1"/>
  <c r="G12" i="1"/>
  <c r="G13" i="1"/>
  <c r="G14" i="1"/>
  <c r="G16" i="1"/>
  <c r="G17" i="1"/>
  <c r="G18" i="1"/>
  <c r="G19" i="1"/>
  <c r="G21" i="1"/>
  <c r="G22" i="1"/>
  <c r="G23" i="1"/>
  <c r="G24" i="1"/>
  <c r="G25" i="1"/>
  <c r="G27" i="1"/>
  <c r="G28" i="1"/>
  <c r="G29" i="1"/>
  <c r="G30" i="1"/>
  <c r="G39" i="1"/>
  <c r="G40" i="1"/>
  <c r="G41" i="1"/>
  <c r="G42" i="1"/>
  <c r="G47" i="1"/>
  <c r="G48" i="1"/>
  <c r="G49" i="1"/>
  <c r="G46" i="1"/>
  <c r="E38" i="1"/>
  <c r="E37" i="1" s="1"/>
  <c r="G37" i="1" s="1"/>
  <c r="F38" i="1"/>
  <c r="F37" i="1" s="1"/>
  <c r="C38" i="1"/>
  <c r="C37" i="1" s="1"/>
  <c r="D38" i="1"/>
  <c r="D37" i="1" s="1"/>
  <c r="I37" i="1" l="1"/>
  <c r="K37" i="1" s="1"/>
  <c r="I5" i="1"/>
  <c r="G38" i="1"/>
  <c r="E26" i="1"/>
  <c r="G26" i="1" s="1"/>
  <c r="E20" i="1"/>
  <c r="E15" i="1"/>
  <c r="E11" i="1"/>
  <c r="E7" i="1"/>
  <c r="G7" i="1" s="1"/>
  <c r="C7" i="1"/>
  <c r="C11" i="1"/>
  <c r="C10" i="1" s="1"/>
  <c r="C15" i="1"/>
  <c r="C20" i="1"/>
  <c r="C26" i="1"/>
  <c r="I4" i="1" l="1"/>
  <c r="K5" i="1"/>
  <c r="G15" i="1"/>
  <c r="E10" i="1"/>
  <c r="G10" i="1" s="1"/>
  <c r="G11" i="1"/>
  <c r="G20" i="1"/>
  <c r="C6" i="1"/>
  <c r="C5" i="1" s="1"/>
  <c r="C4" i="1" s="1"/>
  <c r="E6" i="1" l="1"/>
  <c r="E5" i="1" l="1"/>
  <c r="G6" i="1"/>
  <c r="L49" i="1"/>
  <c r="H49" i="1"/>
  <c r="L48" i="1"/>
  <c r="H48" i="1"/>
  <c r="L47" i="1"/>
  <c r="H47" i="1"/>
  <c r="H46" i="1"/>
  <c r="L45" i="1"/>
  <c r="L42" i="1"/>
  <c r="H42" i="1"/>
  <c r="L41" i="1"/>
  <c r="H41" i="1"/>
  <c r="L40" i="1"/>
  <c r="H40" i="1"/>
  <c r="L39" i="1"/>
  <c r="H39" i="1"/>
  <c r="L38" i="1"/>
  <c r="H38" i="1"/>
  <c r="L37" i="1"/>
  <c r="H37" i="1"/>
  <c r="L30" i="1"/>
  <c r="H30" i="1"/>
  <c r="L29" i="1"/>
  <c r="H29" i="1"/>
  <c r="L28" i="1"/>
  <c r="H28" i="1"/>
  <c r="L27" i="1"/>
  <c r="H27" i="1"/>
  <c r="J26" i="1"/>
  <c r="F26" i="1"/>
  <c r="D26" i="1"/>
  <c r="L25" i="1"/>
  <c r="H25" i="1"/>
  <c r="L24" i="1"/>
  <c r="H24" i="1"/>
  <c r="L23" i="1"/>
  <c r="H23" i="1"/>
  <c r="L22" i="1"/>
  <c r="H22" i="1"/>
  <c r="L21" i="1"/>
  <c r="H21" i="1"/>
  <c r="J20" i="1"/>
  <c r="F20" i="1"/>
  <c r="D20" i="1"/>
  <c r="L19" i="1"/>
  <c r="H19" i="1"/>
  <c r="L18" i="1"/>
  <c r="H18" i="1"/>
  <c r="L17" i="1"/>
  <c r="H17" i="1"/>
  <c r="L16" i="1"/>
  <c r="H16" i="1"/>
  <c r="J15" i="1"/>
  <c r="F15" i="1"/>
  <c r="D15" i="1"/>
  <c r="L14" i="1"/>
  <c r="H14" i="1"/>
  <c r="L13" i="1"/>
  <c r="H13" i="1"/>
  <c r="L12" i="1"/>
  <c r="H12" i="1"/>
  <c r="F11" i="1"/>
  <c r="D11" i="1"/>
  <c r="D10" i="1" s="1"/>
  <c r="H9" i="1"/>
  <c r="L8" i="1"/>
  <c r="H8" i="1"/>
  <c r="J7" i="1"/>
  <c r="F7" i="1"/>
  <c r="D7" i="1"/>
  <c r="L26" i="1" l="1"/>
  <c r="L15" i="1"/>
  <c r="J6" i="1"/>
  <c r="J5" i="1" s="1"/>
  <c r="J4" i="1" s="1"/>
  <c r="E4" i="1"/>
  <c r="G4" i="1" s="1"/>
  <c r="G5" i="1"/>
  <c r="H11" i="1"/>
  <c r="F10" i="1"/>
  <c r="H10" i="1" s="1"/>
  <c r="F6" i="1"/>
  <c r="L7" i="1"/>
  <c r="H20" i="1"/>
  <c r="D6" i="1"/>
  <c r="D5" i="1" s="1"/>
  <c r="D4" i="1" s="1"/>
  <c r="L10" i="1"/>
  <c r="L11" i="1"/>
  <c r="L20" i="1"/>
  <c r="H15" i="1"/>
  <c r="H26" i="1"/>
  <c r="H7" i="1"/>
  <c r="L6" i="1" l="1"/>
  <c r="F5" i="1"/>
  <c r="F4" i="1" s="1"/>
  <c r="H4" i="1" s="1"/>
  <c r="H6" i="1"/>
  <c r="H5" i="1" l="1"/>
  <c r="L5" i="1"/>
  <c r="L4" i="1"/>
</calcChain>
</file>

<file path=xl/sharedStrings.xml><?xml version="1.0" encoding="utf-8"?>
<sst xmlns="http://schemas.openxmlformats.org/spreadsheetml/2006/main" count="106" uniqueCount="87">
  <si>
    <t>Код бюджетной классификации (без указания кода главного администратора доходов бюджета)</t>
  </si>
  <si>
    <t>Наименование доходов</t>
  </si>
  <si>
    <t>ДОХОДЫ БЮДЖЕТА - ВСЕГО</t>
  </si>
  <si>
    <t>1 00 00000 00 0000 000</t>
  </si>
  <si>
    <t>НАЛОГОВЫЕ И НЕНАЛОГОВЫЕ ДОХОДЫ</t>
  </si>
  <si>
    <t xml:space="preserve">НАЛОГОВЫЕ ДОХОДЫ </t>
  </si>
  <si>
    <t>1 01 00000 00 0000 000</t>
  </si>
  <si>
    <t>НАЛОГИ НА ПРИБЫЛЬ, ДОХОДЫ</t>
  </si>
  <si>
    <t>1 01 01000 00 0000 110</t>
  </si>
  <si>
    <t>Налог на прибыль организаций</t>
  </si>
  <si>
    <t>1 01 02000 01 0000 110</t>
  </si>
  <si>
    <t>Налог на доходы физических лиц</t>
  </si>
  <si>
    <t>1 03 00000 00 0000 000</t>
  </si>
  <si>
    <t>НАЛОГИ НА ТОВАРЫ (РАБОТЫ, УСЛУГИ), РЕАЛИЗУЕМЫЕ НА ТЕРРИТОРИИ РОССИЙСКОЙ ФЕДЕРАЦИИ</t>
  </si>
  <si>
    <t>1 03 02000 01 0000 110</t>
  </si>
  <si>
    <t>Акцизы по подакцизным товарам (продукции), производимым на территории Российской Федерации</t>
  </si>
  <si>
    <t xml:space="preserve">    Акцизы на пиво</t>
  </si>
  <si>
    <t>Доходы от уплаты акцизов на алкогольную продукцию</t>
  </si>
  <si>
    <t>Акцизы на нефтепродукты</t>
  </si>
  <si>
    <t>1 05 00000 00 0000 000</t>
  </si>
  <si>
    <t>НАЛОГИ НА СОВОКУПНЫЙ ДОХОД</t>
  </si>
  <si>
    <t>1 05 01000 00 0000 110</t>
  </si>
  <si>
    <t>Налог, взимаемый в связи с применением упрощенной системы налогообложения</t>
  </si>
  <si>
    <t>1 05 02000 02 0000 110</t>
  </si>
  <si>
    <t>Единый налог на вмененный доход для отдельных видов деятельности</t>
  </si>
  <si>
    <t>1 05 03000 01 0000 110</t>
  </si>
  <si>
    <t>Единый сельскохозяйственный налог</t>
  </si>
  <si>
    <t>1 05 04000 02 0000 110</t>
  </si>
  <si>
    <t>Налог, взимаемый в связи с применением патентной системы налогообложения</t>
  </si>
  <si>
    <t>1 06 00000 00 0000 000</t>
  </si>
  <si>
    <t>НАЛОГИ НА ИМУЩЕСТВО</t>
  </si>
  <si>
    <t>1 06 01000 00 0000 110</t>
  </si>
  <si>
    <t>Налог на имущество физических лиц</t>
  </si>
  <si>
    <t>1 06 02000 02 0000 110</t>
  </si>
  <si>
    <t>Налог на имущество организаций</t>
  </si>
  <si>
    <t>1 06 04000 02 0000 110</t>
  </si>
  <si>
    <t>Транспортный налог</t>
  </si>
  <si>
    <t>1 06 05000 02 0000 110</t>
  </si>
  <si>
    <t>Налог на игорный бизнес</t>
  </si>
  <si>
    <t>1 06 06000 00 0000 110</t>
  </si>
  <si>
    <t>Земельный налог</t>
  </si>
  <si>
    <t>1 07 00000 00 0000 000</t>
  </si>
  <si>
    <t>НАЛОГИ, СБОРЫ И РЕГУЛЯРНЫЕ ПЛАТЕЖИ</t>
  </si>
  <si>
    <t xml:space="preserve"> 1 07 01000 01 0000 110</t>
  </si>
  <si>
    <t>Налог на добычу полезных ископаемых</t>
  </si>
  <si>
    <t xml:space="preserve">1 07 04000 01 0000 110 </t>
  </si>
  <si>
    <t>Сборы за пользование объектами животного мира   и   за  пользование объектами водных биологических ресурсов</t>
  </si>
  <si>
    <t>ПРОЧИЕ НАЛОГОВЫЕ ДОХОДЫ</t>
  </si>
  <si>
    <t>НЕНАЛОГОВЫЕ ДОХОДЫ</t>
  </si>
  <si>
    <t>2 00 00000 00 0000 000</t>
  </si>
  <si>
    <t>БЕЗВОЗМЕЗДНЫЕ ПОСТУПЛЕНИЯ</t>
  </si>
  <si>
    <t>2 02 00000 00 0000 000</t>
  </si>
  <si>
    <t>БЕЗВОЗМЕЗДНЫЕ ПОСТУПЛЕНИЯ ОТ ДРУГИХ БЮДЖЕТОВ БЮДЖЕТНОЙ СИСТЕМЫ РОССИЙСКОЙ ФЕДЕРАЦИИ</t>
  </si>
  <si>
    <t>2 02 10000 00 0000 151</t>
  </si>
  <si>
    <t>Дотации бюджетам бюджетной системы Российской Федерации</t>
  </si>
  <si>
    <t>2 02 20000 00 0000 151</t>
  </si>
  <si>
    <t>Субсидии бюджетам бюджетной системы Российской Федерации (межбюджетные субсидии)</t>
  </si>
  <si>
    <t>2 02 30000 00 0000 151</t>
  </si>
  <si>
    <t>Субвенции бюджетам бюджетной системы Российской Федерации</t>
  </si>
  <si>
    <t>2 02 40000 00 0000 151</t>
  </si>
  <si>
    <t>Иные межбюджетные трансферты</t>
  </si>
  <si>
    <t>Безвозмездные поступления от государственных (муниципальных) организаций</t>
  </si>
  <si>
    <t>Безвозмездные поступления от негосударственных организаций</t>
  </si>
  <si>
    <t>Прочие безвозмездные поступления</t>
  </si>
  <si>
    <t>Доходы бюджетов бюджетной системы российской федерации от возврата бюджетами бюджетной системы российской федерации и организациями остатков субсидий, субвенций и иных межбюджетных трансфертов, имеющих целевое назначение, прошлых лет</t>
  </si>
  <si>
    <t>Возврат остатков субсидий, субвенций и иных межбюджетных трансфертов, имеющих целевое назначение, прошлых лет</t>
  </si>
  <si>
    <t>Утвержденные бюджетные назначения консолидированный бюджет субъекта
(годовой план), тыс. руб.</t>
  </si>
  <si>
    <t>Фактически исполнено консолидированный бюджет субъекта по состоянию на 01.04.2018 года, тыс. руб.</t>
  </si>
  <si>
    <t>% исполнения утвержденных бюджетных назначений консолидированного бюджета субъекта по состоянию на 01.04.2018 года</t>
  </si>
  <si>
    <t>Фактически исполнено консолидированный бюджет субъекта по состоянию на 01.04.2017 года, тыс. руб.</t>
  </si>
  <si>
    <t>Утвержденные бюджетные назначения консолидированный бюджет субъекта и ТГВФ
(годовой план), тыс. руб.</t>
  </si>
  <si>
    <t>Фактически исполнено консолидированный бюджет субъекта и ТГВФ по состоянию на 01.04.2018 года, тыс. руб.</t>
  </si>
  <si>
    <t>2 02 50000 00 0000 151</t>
  </si>
  <si>
    <t>Межбюджетные трансферты, передаваемые бюджетам государственных внебюджетных фондов</t>
  </si>
  <si>
    <t>Х</t>
  </si>
  <si>
    <t>% исполнения утвержденных бюджетных назначений консолидированного бюджета субъекта и ТГВФ по состоянию на 01.04.2018 года</t>
  </si>
  <si>
    <t>Фактически исполнено консолидированный бюджет субъекта и ТГВФ по состоянию на 01.04.2017 года, тыс. руб.</t>
  </si>
  <si>
    <t>2 02 90000 00 0000 151</t>
  </si>
  <si>
    <t>Прочие безвозмездные поступления от других бюджетов бюджетной системы</t>
  </si>
  <si>
    <t>Сведения об исполнении доходов консолидированного бюджета Забайкальского края по состоянию на 01.04.2018 года 
(в сравнении с запланированными значениями на 2018 год и исполнением на 01.04.2017 года)</t>
  </si>
  <si>
    <t>Темп роста к соответствующему периоду прошлого года - консолидированный бюджет субъекта и ТГВФ, %</t>
  </si>
  <si>
    <t>Темп роста к соответствующему периоду прошлого года -консолидированный бюджет субъекта, %</t>
  </si>
  <si>
    <t>2 18 00000 00 0000 000</t>
  </si>
  <si>
    <t>2 19 00000 00 0000 000</t>
  </si>
  <si>
    <t>2 07 00000 00 0000 000</t>
  </si>
  <si>
    <t>2 04 00000 00 0000 000</t>
  </si>
  <si>
    <t>2 03 00000 00 0000 000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</si>
</sst>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&quot;р.&quot;_-;\-* #,##0.00&quot;р.&quot;_-;_-* &quot;-&quot;??&quot;р.&quot;_-;_-@_-"/>
    <numFmt numFmtId="164" formatCode="#,##0.0"/>
  </numFmts>
  <fonts count="10" x14ac:knownFonts="1">
    <font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i/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i/>
      <sz val="10"/>
      <color rgb="FF000000"/>
      <name val="Times New Roman"/>
      <family val="1"/>
      <charset val="204"/>
    </font>
    <font>
      <i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7" fillId="0" borderId="0">
      <alignment vertical="top" wrapText="1"/>
    </xf>
  </cellStyleXfs>
  <cellXfs count="21">
    <xf numFmtId="0" fontId="0" fillId="0" borderId="0" xfId="0"/>
    <xf numFmtId="0" fontId="1" fillId="2" borderId="0" xfId="0" applyFont="1" applyFill="1" applyAlignment="1">
      <alignment horizont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164" fontId="4" fillId="2" borderId="1" xfId="0" applyNumberFormat="1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 wrapText="1"/>
    </xf>
    <xf numFmtId="164" fontId="6" fillId="2" borderId="1" xfId="0" applyNumberFormat="1" applyFont="1" applyFill="1" applyBorder="1" applyAlignment="1">
      <alignment horizontal="center" vertical="center"/>
    </xf>
    <xf numFmtId="164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 indent="1"/>
    </xf>
    <xf numFmtId="0" fontId="6" fillId="2" borderId="1" xfId="0" applyFont="1" applyFill="1" applyBorder="1" applyAlignment="1">
      <alignment vertical="center" wrapText="1"/>
    </xf>
    <xf numFmtId="164" fontId="4" fillId="2" borderId="1" xfId="0" applyNumberFormat="1" applyFont="1" applyFill="1" applyBorder="1" applyAlignment="1">
      <alignment horizontal="right" vertical="center"/>
    </xf>
    <xf numFmtId="164" fontId="6" fillId="2" borderId="1" xfId="0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>
      <alignment wrapText="1"/>
    </xf>
    <xf numFmtId="0" fontId="6" fillId="2" borderId="1" xfId="0" applyFont="1" applyFill="1" applyBorder="1" applyAlignment="1">
      <alignment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9"/>
  <sheetViews>
    <sheetView tabSelected="1" view="pageBreakPreview" topLeftCell="A7" zoomScaleNormal="100" zoomScaleSheetLayoutView="100" workbookViewId="0">
      <selection activeCell="A43" sqref="A43"/>
    </sheetView>
  </sheetViews>
  <sheetFormatPr defaultRowHeight="15" x14ac:dyDescent="0.25"/>
  <cols>
    <col min="1" max="1" width="21.28515625" customWidth="1"/>
    <col min="2" max="2" width="33.5703125" customWidth="1"/>
    <col min="3" max="3" width="17.7109375" customWidth="1"/>
    <col min="4" max="5" width="17.42578125" customWidth="1"/>
    <col min="6" max="6" width="17" customWidth="1"/>
    <col min="7" max="7" width="17.7109375" customWidth="1"/>
    <col min="8" max="8" width="18" customWidth="1"/>
    <col min="9" max="9" width="17.85546875" customWidth="1"/>
    <col min="10" max="10" width="18" customWidth="1"/>
    <col min="11" max="12" width="17.7109375" customWidth="1"/>
  </cols>
  <sheetData>
    <row r="1" spans="1:12" ht="41.25" customHeight="1" x14ac:dyDescent="0.3">
      <c r="A1" s="1" t="s">
        <v>79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3" spans="1:12" ht="147.75" customHeight="1" x14ac:dyDescent="0.25">
      <c r="A3" s="2" t="s">
        <v>0</v>
      </c>
      <c r="B3" s="2" t="s">
        <v>1</v>
      </c>
      <c r="C3" s="2" t="s">
        <v>70</v>
      </c>
      <c r="D3" s="2" t="s">
        <v>66</v>
      </c>
      <c r="E3" s="2" t="s">
        <v>71</v>
      </c>
      <c r="F3" s="2" t="s">
        <v>67</v>
      </c>
      <c r="G3" s="2" t="s">
        <v>75</v>
      </c>
      <c r="H3" s="2" t="s">
        <v>68</v>
      </c>
      <c r="I3" s="2" t="s">
        <v>76</v>
      </c>
      <c r="J3" s="2" t="s">
        <v>69</v>
      </c>
      <c r="K3" s="2" t="s">
        <v>80</v>
      </c>
      <c r="L3" s="2" t="s">
        <v>81</v>
      </c>
    </row>
    <row r="4" spans="1:12" x14ac:dyDescent="0.25">
      <c r="A4" s="3"/>
      <c r="B4" s="4" t="s">
        <v>2</v>
      </c>
      <c r="C4" s="5">
        <f>C5+C37</f>
        <v>78536544.40022999</v>
      </c>
      <c r="D4" s="5">
        <f>D5+D37</f>
        <v>61897698.198229991</v>
      </c>
      <c r="E4" s="5">
        <f t="shared" ref="E4:J4" si="0">E5+E37</f>
        <v>18257574.269369997</v>
      </c>
      <c r="F4" s="5">
        <f t="shared" si="0"/>
        <v>14105039.263259999</v>
      </c>
      <c r="G4" s="5">
        <f>E4/C4*100</f>
        <v>23.247234021817402</v>
      </c>
      <c r="H4" s="5">
        <f t="shared" ref="G4:H30" si="1">F4/D4*100</f>
        <v>22.787663635064451</v>
      </c>
      <c r="I4" s="5">
        <f t="shared" si="0"/>
        <v>16442278.786290001</v>
      </c>
      <c r="J4" s="5">
        <f t="shared" si="0"/>
        <v>13047364.583632998</v>
      </c>
      <c r="K4" s="6">
        <f>E4/I4*100</f>
        <v>111.04041299064724</v>
      </c>
      <c r="L4" s="6">
        <f>F4/J4*100</f>
        <v>108.10642389003048</v>
      </c>
    </row>
    <row r="5" spans="1:12" ht="25.5" x14ac:dyDescent="0.25">
      <c r="A5" s="3" t="s">
        <v>3</v>
      </c>
      <c r="B5" s="4" t="s">
        <v>4</v>
      </c>
      <c r="C5" s="5">
        <f>C6+C30</f>
        <v>40542524.821039997</v>
      </c>
      <c r="D5" s="5">
        <f>D6+D30</f>
        <v>40403024.871039994</v>
      </c>
      <c r="E5" s="5">
        <f>E6+E30</f>
        <v>9420294.0309299994</v>
      </c>
      <c r="F5" s="5">
        <f>F6+F30</f>
        <v>9393393.6215899996</v>
      </c>
      <c r="G5" s="5">
        <f t="shared" si="1"/>
        <v>23.235587996831498</v>
      </c>
      <c r="H5" s="5">
        <f t="shared" si="1"/>
        <v>23.249233569942383</v>
      </c>
      <c r="I5" s="5">
        <f t="shared" ref="I5:J5" si="2">I6+I30</f>
        <v>9414005.904550001</v>
      </c>
      <c r="J5" s="5">
        <f t="shared" si="2"/>
        <v>9380270.2946299985</v>
      </c>
      <c r="K5" s="6">
        <f t="shared" ref="K5:L30" si="3">E5/I5*100</f>
        <v>100.06679543696653</v>
      </c>
      <c r="L5" s="6">
        <f t="shared" si="3"/>
        <v>100.1399035054194</v>
      </c>
    </row>
    <row r="6" spans="1:12" x14ac:dyDescent="0.25">
      <c r="A6" s="7"/>
      <c r="B6" s="8" t="s">
        <v>5</v>
      </c>
      <c r="C6" s="5">
        <f>C7+C10+C15+C20+C26+C29</f>
        <v>38428892.35633</v>
      </c>
      <c r="D6" s="5">
        <f>D7+D10+D15+D20+D26+D29</f>
        <v>38428892.406329997</v>
      </c>
      <c r="E6" s="5">
        <f>E7+E10+E15+E20+E26+E29</f>
        <v>8976667.9757300001</v>
      </c>
      <c r="F6" s="5">
        <f>F7+F10+F15+F20+F26+F29</f>
        <v>8976667.9757300001</v>
      </c>
      <c r="G6" s="5">
        <f t="shared" si="1"/>
        <v>23.359163965732581</v>
      </c>
      <c r="H6" s="5">
        <f t="shared" si="1"/>
        <v>23.359163935339875</v>
      </c>
      <c r="I6" s="5">
        <f>I8+I9+I11+I16+I17+I18+I19+I21+I22+I23+I24+I25+I27+I28+I29</f>
        <v>8943675.353910001</v>
      </c>
      <c r="J6" s="5">
        <f t="shared" ref="J6" si="4">J7+J10+J15+J20+J26+J29</f>
        <v>8943675.3539099991</v>
      </c>
      <c r="K6" s="6">
        <f t="shared" si="3"/>
        <v>100.36889332980512</v>
      </c>
      <c r="L6" s="6">
        <f t="shared" si="3"/>
        <v>100.36889332980515</v>
      </c>
    </row>
    <row r="7" spans="1:12" x14ac:dyDescent="0.25">
      <c r="A7" s="3" t="s">
        <v>6</v>
      </c>
      <c r="B7" s="4" t="s">
        <v>7</v>
      </c>
      <c r="C7" s="5">
        <f>C8+C9</f>
        <v>25789504.98361</v>
      </c>
      <c r="D7" s="5">
        <f>D8+D9</f>
        <v>25789504.98361</v>
      </c>
      <c r="E7" s="5">
        <f>E8+E9</f>
        <v>6591566.1036499999</v>
      </c>
      <c r="F7" s="5">
        <f>F8+F9</f>
        <v>6591566.1036499999</v>
      </c>
      <c r="G7" s="5">
        <f t="shared" si="1"/>
        <v>25.559102851486049</v>
      </c>
      <c r="H7" s="5">
        <f t="shared" si="1"/>
        <v>25.559102851486049</v>
      </c>
      <c r="I7" s="5">
        <f t="shared" ref="I7:J7" si="5">I8+I9</f>
        <v>6292140.9578299997</v>
      </c>
      <c r="J7" s="5">
        <f t="shared" si="5"/>
        <v>6292140.9578299997</v>
      </c>
      <c r="K7" s="6">
        <f t="shared" si="3"/>
        <v>104.75871643414779</v>
      </c>
      <c r="L7" s="6">
        <f t="shared" si="3"/>
        <v>104.75871643414779</v>
      </c>
    </row>
    <row r="8" spans="1:12" x14ac:dyDescent="0.25">
      <c r="A8" s="9" t="s">
        <v>8</v>
      </c>
      <c r="B8" s="10" t="s">
        <v>9</v>
      </c>
      <c r="C8" s="11">
        <v>7264372</v>
      </c>
      <c r="D8" s="11">
        <v>7264372</v>
      </c>
      <c r="E8" s="11">
        <v>2512197.0948800002</v>
      </c>
      <c r="F8" s="11">
        <v>2512197.0948800002</v>
      </c>
      <c r="G8" s="11">
        <f t="shared" si="1"/>
        <v>34.58244009089843</v>
      </c>
      <c r="H8" s="11">
        <f t="shared" si="1"/>
        <v>34.58244009089843</v>
      </c>
      <c r="I8" s="11">
        <v>2510576.5924999998</v>
      </c>
      <c r="J8" s="11">
        <v>2510576.5924999998</v>
      </c>
      <c r="K8" s="12">
        <f t="shared" si="3"/>
        <v>100.06454702018817</v>
      </c>
      <c r="L8" s="12">
        <f t="shared" si="3"/>
        <v>100.06454702018817</v>
      </c>
    </row>
    <row r="9" spans="1:12" x14ac:dyDescent="0.25">
      <c r="A9" s="13" t="s">
        <v>10</v>
      </c>
      <c r="B9" s="10" t="s">
        <v>11</v>
      </c>
      <c r="C9" s="11">
        <v>18525132.98361</v>
      </c>
      <c r="D9" s="11">
        <v>18525132.98361</v>
      </c>
      <c r="E9" s="11">
        <v>4079369.0087700002</v>
      </c>
      <c r="F9" s="11">
        <v>4079369.0087700002</v>
      </c>
      <c r="G9" s="11">
        <f t="shared" si="1"/>
        <v>22.020727259443682</v>
      </c>
      <c r="H9" s="11">
        <f t="shared" si="1"/>
        <v>22.020727259443682</v>
      </c>
      <c r="I9" s="11">
        <v>3781564.3653299999</v>
      </c>
      <c r="J9" s="11">
        <v>3781564.3653299999</v>
      </c>
      <c r="K9" s="12">
        <f>E9/I9*100</f>
        <v>107.87517055561241</v>
      </c>
      <c r="L9" s="12">
        <f>F9/J9*100</f>
        <v>107.87517055561241</v>
      </c>
    </row>
    <row r="10" spans="1:12" ht="51" x14ac:dyDescent="0.25">
      <c r="A10" s="3" t="s">
        <v>12</v>
      </c>
      <c r="B10" s="4" t="s">
        <v>13</v>
      </c>
      <c r="C10" s="5">
        <f>C11</f>
        <v>2710798.34772</v>
      </c>
      <c r="D10" s="5">
        <f>D11</f>
        <v>2710798.34772</v>
      </c>
      <c r="E10" s="5">
        <f>E11</f>
        <v>706320.44472000003</v>
      </c>
      <c r="F10" s="5">
        <f>F11</f>
        <v>706320.44472000003</v>
      </c>
      <c r="G10" s="5">
        <f t="shared" si="1"/>
        <v>26.055809179390732</v>
      </c>
      <c r="H10" s="5">
        <f t="shared" si="1"/>
        <v>26.055809179390732</v>
      </c>
      <c r="I10" s="5">
        <f>I11</f>
        <v>664128.30000000005</v>
      </c>
      <c r="J10" s="5">
        <f>J11</f>
        <v>664128.30000000005</v>
      </c>
      <c r="K10" s="12">
        <f t="shared" si="3"/>
        <v>106.35301111547271</v>
      </c>
      <c r="L10" s="12">
        <f t="shared" si="3"/>
        <v>106.35301111547271</v>
      </c>
    </row>
    <row r="11" spans="1:12" ht="38.25" x14ac:dyDescent="0.25">
      <c r="A11" s="13" t="s">
        <v>14</v>
      </c>
      <c r="B11" s="10" t="s">
        <v>15</v>
      </c>
      <c r="C11" s="11">
        <f>C12+C13+C14</f>
        <v>2710798.34772</v>
      </c>
      <c r="D11" s="11">
        <f>D12+D13+D14</f>
        <v>2710798.34772</v>
      </c>
      <c r="E11" s="11">
        <f>E12+E13+E14</f>
        <v>706320.44472000003</v>
      </c>
      <c r="F11" s="11">
        <f>F12+F13+F14</f>
        <v>706320.44472000003</v>
      </c>
      <c r="G11" s="11">
        <f t="shared" si="1"/>
        <v>26.055809179390732</v>
      </c>
      <c r="H11" s="11">
        <f t="shared" si="1"/>
        <v>26.055809179390732</v>
      </c>
      <c r="I11" s="12">
        <v>664128.30000000005</v>
      </c>
      <c r="J11" s="12">
        <v>664128.30000000005</v>
      </c>
      <c r="K11" s="12">
        <f t="shared" si="3"/>
        <v>106.35301111547271</v>
      </c>
      <c r="L11" s="12">
        <f t="shared" si="3"/>
        <v>106.35301111547271</v>
      </c>
    </row>
    <row r="12" spans="1:12" x14ac:dyDescent="0.25">
      <c r="A12" s="13"/>
      <c r="B12" s="14" t="s">
        <v>16</v>
      </c>
      <c r="C12" s="11">
        <v>158410</v>
      </c>
      <c r="D12" s="11">
        <v>158410</v>
      </c>
      <c r="E12" s="11">
        <v>21702.468000000001</v>
      </c>
      <c r="F12" s="11">
        <v>21702.468000000001</v>
      </c>
      <c r="G12" s="11">
        <f t="shared" si="1"/>
        <v>13.700188119436904</v>
      </c>
      <c r="H12" s="11">
        <f t="shared" si="1"/>
        <v>13.700188119436904</v>
      </c>
      <c r="I12" s="11">
        <v>25515.413400000001</v>
      </c>
      <c r="J12" s="11">
        <v>25515.413400000001</v>
      </c>
      <c r="K12" s="12">
        <f t="shared" si="3"/>
        <v>85.056305613296473</v>
      </c>
      <c r="L12" s="12">
        <f t="shared" si="3"/>
        <v>85.056305613296473</v>
      </c>
    </row>
    <row r="13" spans="1:12" ht="25.5" x14ac:dyDescent="0.25">
      <c r="A13" s="13"/>
      <c r="B13" s="15" t="s">
        <v>17</v>
      </c>
      <c r="C13" s="11">
        <v>94523</v>
      </c>
      <c r="D13" s="11">
        <v>94523</v>
      </c>
      <c r="E13" s="11">
        <v>49415.437230000003</v>
      </c>
      <c r="F13" s="11">
        <v>49415.437230000003</v>
      </c>
      <c r="G13" s="11">
        <f t="shared" si="1"/>
        <v>52.278744041132853</v>
      </c>
      <c r="H13" s="11">
        <f t="shared" si="1"/>
        <v>52.278744041132853</v>
      </c>
      <c r="I13" s="11">
        <v>18213.085210000001</v>
      </c>
      <c r="J13" s="11">
        <v>18213.085210000001</v>
      </c>
      <c r="K13" s="12">
        <f t="shared" si="3"/>
        <v>271.31832229538009</v>
      </c>
      <c r="L13" s="12">
        <f t="shared" si="3"/>
        <v>271.31832229538009</v>
      </c>
    </row>
    <row r="14" spans="1:12" x14ac:dyDescent="0.25">
      <c r="A14" s="13"/>
      <c r="B14" s="15" t="s">
        <v>18</v>
      </c>
      <c r="C14" s="11">
        <v>2457865.34772</v>
      </c>
      <c r="D14" s="11">
        <v>2457865.34772</v>
      </c>
      <c r="E14" s="11">
        <v>635202.53949</v>
      </c>
      <c r="F14" s="11">
        <v>635202.53949</v>
      </c>
      <c r="G14" s="11">
        <f t="shared" si="1"/>
        <v>25.843667151222732</v>
      </c>
      <c r="H14" s="11">
        <f t="shared" si="1"/>
        <v>25.843667151222732</v>
      </c>
      <c r="I14" s="11">
        <v>620399.87553800002</v>
      </c>
      <c r="J14" s="11">
        <v>620399.87553800002</v>
      </c>
      <c r="K14" s="12">
        <f t="shared" si="3"/>
        <v>102.38598757602317</v>
      </c>
      <c r="L14" s="12">
        <f t="shared" si="3"/>
        <v>102.38598757602317</v>
      </c>
    </row>
    <row r="15" spans="1:12" ht="25.5" x14ac:dyDescent="0.25">
      <c r="A15" s="3" t="s">
        <v>19</v>
      </c>
      <c r="B15" s="4" t="s">
        <v>20</v>
      </c>
      <c r="C15" s="5">
        <f>C16+C17+C18+C19</f>
        <v>1818047.915</v>
      </c>
      <c r="D15" s="5">
        <f>D16+D17+D18+D19</f>
        <v>1818047.915</v>
      </c>
      <c r="E15" s="5">
        <f>E16+E17+E18+E19</f>
        <v>396794.41206</v>
      </c>
      <c r="F15" s="5">
        <f>F16+F17+F18+F19</f>
        <v>396794.41206</v>
      </c>
      <c r="G15" s="5">
        <f t="shared" si="1"/>
        <v>21.825300025714668</v>
      </c>
      <c r="H15" s="5">
        <f t="shared" si="1"/>
        <v>21.825300025714668</v>
      </c>
      <c r="I15" s="5">
        <f t="shared" ref="I15:J15" si="6">I16+I17+I18+I19</f>
        <v>403025.51488000003</v>
      </c>
      <c r="J15" s="5">
        <f t="shared" si="6"/>
        <v>403025.51488000003</v>
      </c>
      <c r="K15" s="6">
        <f t="shared" si="3"/>
        <v>98.453918526261219</v>
      </c>
      <c r="L15" s="6">
        <f t="shared" si="3"/>
        <v>98.453918526261219</v>
      </c>
    </row>
    <row r="16" spans="1:12" ht="38.25" x14ac:dyDescent="0.25">
      <c r="A16" s="13" t="s">
        <v>21</v>
      </c>
      <c r="B16" s="10" t="s">
        <v>22</v>
      </c>
      <c r="C16" s="11">
        <v>1272177</v>
      </c>
      <c r="D16" s="11">
        <v>1272177</v>
      </c>
      <c r="E16" s="11">
        <v>259227.37145000001</v>
      </c>
      <c r="F16" s="11">
        <v>259227.37145000001</v>
      </c>
      <c r="G16" s="11">
        <f t="shared" si="1"/>
        <v>20.376674900583801</v>
      </c>
      <c r="H16" s="11">
        <f t="shared" si="1"/>
        <v>20.376674900583801</v>
      </c>
      <c r="I16" s="11">
        <v>260479.55955999999</v>
      </c>
      <c r="J16" s="11">
        <v>260479.55955999999</v>
      </c>
      <c r="K16" s="12">
        <f t="shared" si="3"/>
        <v>99.519275864825957</v>
      </c>
      <c r="L16" s="12">
        <f t="shared" si="3"/>
        <v>99.519275864825957</v>
      </c>
    </row>
    <row r="17" spans="1:12" ht="25.5" x14ac:dyDescent="0.25">
      <c r="A17" s="9" t="s">
        <v>23</v>
      </c>
      <c r="B17" s="10" t="s">
        <v>24</v>
      </c>
      <c r="C17" s="11">
        <v>502015.2</v>
      </c>
      <c r="D17" s="11">
        <v>502015.2</v>
      </c>
      <c r="E17" s="11">
        <v>117308.05581000001</v>
      </c>
      <c r="F17" s="11">
        <v>117308.05581000001</v>
      </c>
      <c r="G17" s="11">
        <f t="shared" si="1"/>
        <v>23.367431067824242</v>
      </c>
      <c r="H17" s="11">
        <f t="shared" si="1"/>
        <v>23.367431067824242</v>
      </c>
      <c r="I17" s="11">
        <v>123718.50032000001</v>
      </c>
      <c r="J17" s="11">
        <v>123718.50032000001</v>
      </c>
      <c r="K17" s="12">
        <f t="shared" si="3"/>
        <v>94.818523912414648</v>
      </c>
      <c r="L17" s="12">
        <f t="shared" si="3"/>
        <v>94.818523912414648</v>
      </c>
    </row>
    <row r="18" spans="1:12" x14ac:dyDescent="0.25">
      <c r="A18" s="13" t="s">
        <v>25</v>
      </c>
      <c r="B18" s="10" t="s">
        <v>26</v>
      </c>
      <c r="C18" s="11">
        <v>5751.415</v>
      </c>
      <c r="D18" s="11">
        <v>5751.415</v>
      </c>
      <c r="E18" s="11">
        <v>3649.8787299999999</v>
      </c>
      <c r="F18" s="11">
        <v>3649.8787299999999</v>
      </c>
      <c r="G18" s="11">
        <f t="shared" si="1"/>
        <v>63.460535016165586</v>
      </c>
      <c r="H18" s="11">
        <f t="shared" si="1"/>
        <v>63.460535016165586</v>
      </c>
      <c r="I18" s="11">
        <v>2169.84503</v>
      </c>
      <c r="J18" s="11">
        <v>2169.84503</v>
      </c>
      <c r="K18" s="12">
        <f t="shared" si="3"/>
        <v>168.20918911430277</v>
      </c>
      <c r="L18" s="12">
        <f t="shared" si="3"/>
        <v>168.20918911430277</v>
      </c>
    </row>
    <row r="19" spans="1:12" ht="38.25" x14ac:dyDescent="0.25">
      <c r="A19" s="13" t="s">
        <v>27</v>
      </c>
      <c r="B19" s="10" t="s">
        <v>28</v>
      </c>
      <c r="C19" s="11">
        <v>38104.300000000003</v>
      </c>
      <c r="D19" s="11">
        <v>38104.300000000003</v>
      </c>
      <c r="E19" s="11">
        <v>16609.106070000002</v>
      </c>
      <c r="F19" s="11">
        <v>16609.106070000002</v>
      </c>
      <c r="G19" s="11">
        <f t="shared" si="1"/>
        <v>43.588534811031828</v>
      </c>
      <c r="H19" s="11">
        <f t="shared" si="1"/>
        <v>43.588534811031828</v>
      </c>
      <c r="I19" s="11">
        <v>16657.609970000001</v>
      </c>
      <c r="J19" s="11">
        <v>16657.609970000001</v>
      </c>
      <c r="K19" s="12">
        <f t="shared" si="3"/>
        <v>99.708818371378882</v>
      </c>
      <c r="L19" s="12">
        <f t="shared" si="3"/>
        <v>99.708818371378882</v>
      </c>
    </row>
    <row r="20" spans="1:12" x14ac:dyDescent="0.25">
      <c r="A20" s="3" t="s">
        <v>29</v>
      </c>
      <c r="B20" s="4" t="s">
        <v>30</v>
      </c>
      <c r="C20" s="5">
        <f>C21+C22+C23+C24+C25</f>
        <v>6354663.8300000001</v>
      </c>
      <c r="D20" s="5">
        <f>D21+D22+D23+D24+D25</f>
        <v>6354663.8300000001</v>
      </c>
      <c r="E20" s="5">
        <f>E21+E22+E23+E24+E25</f>
        <v>994733.82765000011</v>
      </c>
      <c r="F20" s="5">
        <f>F21+F22+F23+F24+F25</f>
        <v>994733.82765000011</v>
      </c>
      <c r="G20" s="5">
        <f t="shared" si="1"/>
        <v>15.653602680820333</v>
      </c>
      <c r="H20" s="5">
        <f t="shared" si="1"/>
        <v>15.653602680820333</v>
      </c>
      <c r="I20" s="5">
        <f t="shared" ref="I20:J20" si="7">I21+I22+I23+I24+I25</f>
        <v>1287784.6275600002</v>
      </c>
      <c r="J20" s="5">
        <f t="shared" si="7"/>
        <v>1287784.6275600002</v>
      </c>
      <c r="K20" s="6">
        <f t="shared" si="3"/>
        <v>77.243803533728212</v>
      </c>
      <c r="L20" s="6">
        <f t="shared" si="3"/>
        <v>77.243803533728212</v>
      </c>
    </row>
    <row r="21" spans="1:12" x14ac:dyDescent="0.25">
      <c r="A21" s="13" t="s">
        <v>31</v>
      </c>
      <c r="B21" s="10" t="s">
        <v>32</v>
      </c>
      <c r="C21" s="11">
        <v>182081.011</v>
      </c>
      <c r="D21" s="11">
        <v>182081.011</v>
      </c>
      <c r="E21" s="11">
        <v>16275.712450000001</v>
      </c>
      <c r="F21" s="11">
        <v>16275.712450000001</v>
      </c>
      <c r="G21" s="11">
        <f t="shared" si="1"/>
        <v>8.9387203863888924</v>
      </c>
      <c r="H21" s="11">
        <f t="shared" si="1"/>
        <v>8.9387203863888924</v>
      </c>
      <c r="I21" s="11">
        <f>12979.436882-0.036882</f>
        <v>12979.4</v>
      </c>
      <c r="J21" s="11">
        <f>12979.436882-0.036882</f>
        <v>12979.4</v>
      </c>
      <c r="K21" s="12">
        <f t="shared" si="3"/>
        <v>125.39649328936623</v>
      </c>
      <c r="L21" s="12">
        <f t="shared" si="3"/>
        <v>125.39649328936623</v>
      </c>
    </row>
    <row r="22" spans="1:12" x14ac:dyDescent="0.25">
      <c r="A22" s="13" t="s">
        <v>33</v>
      </c>
      <c r="B22" s="10" t="s">
        <v>34</v>
      </c>
      <c r="C22" s="11">
        <v>5201473</v>
      </c>
      <c r="D22" s="11">
        <v>5201473</v>
      </c>
      <c r="E22" s="11">
        <v>751066.52601000003</v>
      </c>
      <c r="F22" s="11">
        <v>751066.52601000003</v>
      </c>
      <c r="G22" s="11">
        <f t="shared" si="1"/>
        <v>14.439496773510118</v>
      </c>
      <c r="H22" s="11">
        <f t="shared" si="1"/>
        <v>14.439496773510118</v>
      </c>
      <c r="I22" s="11">
        <v>1033726.32756</v>
      </c>
      <c r="J22" s="11">
        <v>1033726.32756</v>
      </c>
      <c r="K22" s="12">
        <f t="shared" si="3"/>
        <v>72.656224958767552</v>
      </c>
      <c r="L22" s="12">
        <f t="shared" si="3"/>
        <v>72.656224958767552</v>
      </c>
    </row>
    <row r="23" spans="1:12" x14ac:dyDescent="0.25">
      <c r="A23" s="13" t="s">
        <v>35</v>
      </c>
      <c r="B23" s="10" t="s">
        <v>36</v>
      </c>
      <c r="C23" s="11">
        <v>532268</v>
      </c>
      <c r="D23" s="11">
        <v>532268</v>
      </c>
      <c r="E23" s="11">
        <v>115118.23570999999</v>
      </c>
      <c r="F23" s="11">
        <v>115118.23570999999</v>
      </c>
      <c r="G23" s="11">
        <f t="shared" si="1"/>
        <v>21.627870867683196</v>
      </c>
      <c r="H23" s="11">
        <f t="shared" si="1"/>
        <v>21.627870867683196</v>
      </c>
      <c r="I23" s="12">
        <f>123413.14969-0.04969</f>
        <v>123413.1</v>
      </c>
      <c r="J23" s="12">
        <f>123413.14969-0.04969</f>
        <v>123413.1</v>
      </c>
      <c r="K23" s="12">
        <f t="shared" si="3"/>
        <v>93.278781353033011</v>
      </c>
      <c r="L23" s="12">
        <f t="shared" si="3"/>
        <v>93.278781353033011</v>
      </c>
    </row>
    <row r="24" spans="1:12" x14ac:dyDescent="0.25">
      <c r="A24" s="13" t="s">
        <v>37</v>
      </c>
      <c r="B24" s="16" t="s">
        <v>38</v>
      </c>
      <c r="C24" s="11">
        <v>1192</v>
      </c>
      <c r="D24" s="11">
        <v>1192</v>
      </c>
      <c r="E24" s="11">
        <v>337</v>
      </c>
      <c r="F24" s="11">
        <v>337</v>
      </c>
      <c r="G24" s="11">
        <f t="shared" si="1"/>
        <v>28.271812080536911</v>
      </c>
      <c r="H24" s="11">
        <f t="shared" si="1"/>
        <v>28.271812080536911</v>
      </c>
      <c r="I24" s="11">
        <v>294</v>
      </c>
      <c r="J24" s="11">
        <v>294</v>
      </c>
      <c r="K24" s="12">
        <f t="shared" si="3"/>
        <v>114.62585034013605</v>
      </c>
      <c r="L24" s="12">
        <f t="shared" si="3"/>
        <v>114.62585034013605</v>
      </c>
    </row>
    <row r="25" spans="1:12" x14ac:dyDescent="0.25">
      <c r="A25" s="13" t="s">
        <v>39</v>
      </c>
      <c r="B25" s="10" t="s">
        <v>40</v>
      </c>
      <c r="C25" s="11">
        <v>437649.81900000002</v>
      </c>
      <c r="D25" s="11">
        <v>437649.81900000002</v>
      </c>
      <c r="E25" s="11">
        <v>111936.35348000001</v>
      </c>
      <c r="F25" s="11">
        <v>111936.35348000001</v>
      </c>
      <c r="G25" s="11">
        <f t="shared" si="1"/>
        <v>25.57669365333383</v>
      </c>
      <c r="H25" s="11">
        <f t="shared" si="1"/>
        <v>25.57669365333383</v>
      </c>
      <c r="I25" s="12">
        <f>117371.879417-0.079417</f>
        <v>117371.8</v>
      </c>
      <c r="J25" s="12">
        <f>117371.879417-0.079417</f>
        <v>117371.8</v>
      </c>
      <c r="K25" s="12">
        <f t="shared" si="3"/>
        <v>95.369035390102226</v>
      </c>
      <c r="L25" s="12">
        <f t="shared" si="3"/>
        <v>95.369035390102226</v>
      </c>
    </row>
    <row r="26" spans="1:12" ht="25.5" x14ac:dyDescent="0.25">
      <c r="A26" s="13" t="s">
        <v>41</v>
      </c>
      <c r="B26" s="4" t="s">
        <v>42</v>
      </c>
      <c r="C26" s="5">
        <f>C27+C28</f>
        <v>1487378.03</v>
      </c>
      <c r="D26" s="5">
        <f>D27+D28</f>
        <v>1487378.03</v>
      </c>
      <c r="E26" s="5">
        <f>E27+E28</f>
        <v>222015.94843000002</v>
      </c>
      <c r="F26" s="5">
        <f>F27+F28</f>
        <v>222015.94843000002</v>
      </c>
      <c r="G26" s="5">
        <f t="shared" si="1"/>
        <v>14.926665847686349</v>
      </c>
      <c r="H26" s="5">
        <f t="shared" si="1"/>
        <v>14.926665847686349</v>
      </c>
      <c r="I26" s="5">
        <f t="shared" ref="I26:J26" si="8">I27+I28</f>
        <v>243777.26769000001</v>
      </c>
      <c r="J26" s="5">
        <f t="shared" si="8"/>
        <v>243777.26769000001</v>
      </c>
      <c r="K26" s="6">
        <f t="shared" si="3"/>
        <v>91.073277887553971</v>
      </c>
      <c r="L26" s="6">
        <f t="shared" si="3"/>
        <v>91.073277887553971</v>
      </c>
    </row>
    <row r="27" spans="1:12" ht="25.5" customHeight="1" x14ac:dyDescent="0.25">
      <c r="A27" s="13" t="s">
        <v>43</v>
      </c>
      <c r="B27" s="10" t="s">
        <v>44</v>
      </c>
      <c r="C27" s="11">
        <v>1478256.03</v>
      </c>
      <c r="D27" s="11">
        <v>1478256.03</v>
      </c>
      <c r="E27" s="11">
        <v>221882.52999000001</v>
      </c>
      <c r="F27" s="11">
        <v>221882.52999000001</v>
      </c>
      <c r="G27" s="11">
        <f t="shared" si="1"/>
        <v>15.009749697418789</v>
      </c>
      <c r="H27" s="11">
        <f t="shared" si="1"/>
        <v>15.009749697418789</v>
      </c>
      <c r="I27" s="11">
        <v>243604.05144000001</v>
      </c>
      <c r="J27" s="11">
        <v>243604.05144000001</v>
      </c>
      <c r="K27" s="12">
        <f t="shared" si="3"/>
        <v>91.083267572275972</v>
      </c>
      <c r="L27" s="12">
        <f t="shared" si="3"/>
        <v>91.083267572275972</v>
      </c>
    </row>
    <row r="28" spans="1:12" ht="51" x14ac:dyDescent="0.25">
      <c r="A28" s="13" t="s">
        <v>45</v>
      </c>
      <c r="B28" s="10" t="s">
        <v>46</v>
      </c>
      <c r="C28" s="11">
        <v>9122</v>
      </c>
      <c r="D28" s="11">
        <v>9122</v>
      </c>
      <c r="E28" s="11">
        <v>133.41844</v>
      </c>
      <c r="F28" s="11">
        <v>133.41844</v>
      </c>
      <c r="G28" s="11">
        <f t="shared" si="1"/>
        <v>1.4626007454505592</v>
      </c>
      <c r="H28" s="11">
        <f t="shared" si="1"/>
        <v>1.4626007454505592</v>
      </c>
      <c r="I28" s="11">
        <v>173.21625</v>
      </c>
      <c r="J28" s="11">
        <v>173.21625</v>
      </c>
      <c r="K28" s="12">
        <f t="shared" si="3"/>
        <v>77.024205292517294</v>
      </c>
      <c r="L28" s="12">
        <f t="shared" si="3"/>
        <v>77.024205292517294</v>
      </c>
    </row>
    <row r="29" spans="1:12" x14ac:dyDescent="0.25">
      <c r="A29" s="3"/>
      <c r="B29" s="4" t="s">
        <v>47</v>
      </c>
      <c r="C29" s="6">
        <v>268499.25</v>
      </c>
      <c r="D29" s="6">
        <v>268499.3</v>
      </c>
      <c r="E29" s="6">
        <v>65237.239220000003</v>
      </c>
      <c r="F29" s="6">
        <v>65237.239220000003</v>
      </c>
      <c r="G29" s="5">
        <f t="shared" si="1"/>
        <v>24.296991228094679</v>
      </c>
      <c r="H29" s="5">
        <f t="shared" si="1"/>
        <v>24.296986703503514</v>
      </c>
      <c r="I29" s="6">
        <v>52818.685949999999</v>
      </c>
      <c r="J29" s="6">
        <v>52818.685949999999</v>
      </c>
      <c r="K29" s="6">
        <f t="shared" si="3"/>
        <v>123.5116664616682</v>
      </c>
      <c r="L29" s="6">
        <f t="shared" si="3"/>
        <v>123.5116664616682</v>
      </c>
    </row>
    <row r="30" spans="1:12" ht="14.25" customHeight="1" x14ac:dyDescent="0.25">
      <c r="A30" s="3"/>
      <c r="B30" s="4" t="s">
        <v>48</v>
      </c>
      <c r="C30" s="6">
        <v>2113632.46471</v>
      </c>
      <c r="D30" s="6">
        <v>1974132.46471</v>
      </c>
      <c r="E30" s="6">
        <v>443626.0552</v>
      </c>
      <c r="F30" s="6">
        <v>416725.64585999999</v>
      </c>
      <c r="G30" s="5">
        <f t="shared" si="1"/>
        <v>20.988798317916995</v>
      </c>
      <c r="H30" s="5">
        <f t="shared" si="1"/>
        <v>21.109305140839016</v>
      </c>
      <c r="I30" s="5">
        <v>470330.55063999997</v>
      </c>
      <c r="J30" s="6">
        <v>436594.94072000001</v>
      </c>
      <c r="K30" s="6">
        <f t="shared" si="3"/>
        <v>94.322185662049392</v>
      </c>
      <c r="L30" s="6">
        <f t="shared" si="3"/>
        <v>95.449032270682508</v>
      </c>
    </row>
    <row r="31" spans="1:12" hidden="1" x14ac:dyDescent="0.25">
      <c r="A31" s="3" t="s">
        <v>49</v>
      </c>
      <c r="B31" s="4" t="s">
        <v>50</v>
      </c>
      <c r="C31" s="17"/>
      <c r="D31" s="17"/>
      <c r="E31" s="17"/>
      <c r="F31" s="17"/>
      <c r="G31" s="6"/>
      <c r="H31" s="6"/>
      <c r="I31" s="6"/>
      <c r="J31" s="17"/>
      <c r="K31" s="6"/>
      <c r="L31" s="6"/>
    </row>
    <row r="32" spans="1:12" ht="51" hidden="1" x14ac:dyDescent="0.25">
      <c r="A32" s="3" t="s">
        <v>51</v>
      </c>
      <c r="B32" s="4" t="s">
        <v>52</v>
      </c>
      <c r="C32" s="17"/>
      <c r="D32" s="17"/>
      <c r="E32" s="17"/>
      <c r="F32" s="17"/>
      <c r="G32" s="6"/>
      <c r="H32" s="6"/>
      <c r="I32" s="6"/>
      <c r="J32" s="17"/>
      <c r="K32" s="6"/>
      <c r="L32" s="6"/>
    </row>
    <row r="33" spans="1:12" ht="25.5" hidden="1" x14ac:dyDescent="0.25">
      <c r="A33" s="13" t="s">
        <v>53</v>
      </c>
      <c r="B33" s="10" t="s">
        <v>54</v>
      </c>
      <c r="C33" s="18"/>
      <c r="D33" s="18"/>
      <c r="E33" s="18"/>
      <c r="F33" s="18"/>
      <c r="G33" s="12"/>
      <c r="H33" s="12"/>
      <c r="I33" s="12"/>
      <c r="J33" s="18"/>
      <c r="K33" s="12"/>
      <c r="L33" s="12"/>
    </row>
    <row r="34" spans="1:12" ht="38.25" hidden="1" x14ac:dyDescent="0.25">
      <c r="A34" s="13" t="s">
        <v>55</v>
      </c>
      <c r="B34" s="10" t="s">
        <v>56</v>
      </c>
      <c r="C34" s="18"/>
      <c r="D34" s="18"/>
      <c r="E34" s="18"/>
      <c r="F34" s="18"/>
      <c r="G34" s="12"/>
      <c r="H34" s="12"/>
      <c r="I34" s="12"/>
      <c r="J34" s="18"/>
      <c r="K34" s="12"/>
      <c r="L34" s="12"/>
    </row>
    <row r="35" spans="1:12" ht="25.5" hidden="1" x14ac:dyDescent="0.25">
      <c r="A35" s="13" t="s">
        <v>57</v>
      </c>
      <c r="B35" s="10" t="s">
        <v>58</v>
      </c>
      <c r="C35" s="18"/>
      <c r="D35" s="18"/>
      <c r="E35" s="18"/>
      <c r="F35" s="18"/>
      <c r="G35" s="12"/>
      <c r="H35" s="12"/>
      <c r="I35" s="12"/>
      <c r="J35" s="18"/>
      <c r="K35" s="12"/>
      <c r="L35" s="12"/>
    </row>
    <row r="36" spans="1:12" hidden="1" x14ac:dyDescent="0.25">
      <c r="A36" s="13" t="s">
        <v>59</v>
      </c>
      <c r="B36" s="10" t="s">
        <v>60</v>
      </c>
      <c r="C36" s="18"/>
      <c r="D36" s="18"/>
      <c r="E36" s="18"/>
      <c r="F36" s="18"/>
      <c r="G36" s="12"/>
      <c r="H36" s="12"/>
      <c r="I36" s="12"/>
      <c r="J36" s="18"/>
      <c r="K36" s="12"/>
      <c r="L36" s="12"/>
    </row>
    <row r="37" spans="1:12" x14ac:dyDescent="0.25">
      <c r="A37" s="13" t="s">
        <v>49</v>
      </c>
      <c r="B37" s="19" t="s">
        <v>50</v>
      </c>
      <c r="C37" s="5">
        <f>C38+C45+C46+C47+C48+C49</f>
        <v>37994019.579190001</v>
      </c>
      <c r="D37" s="5">
        <f>D38+D45+D46+D47+D48+D49</f>
        <v>21494673.327189997</v>
      </c>
      <c r="E37" s="5">
        <f t="shared" ref="E37:F37" si="9">E38+E45+E46+E47+E48+E49</f>
        <v>8837280.2384399995</v>
      </c>
      <c r="F37" s="5">
        <f t="shared" si="9"/>
        <v>4711645.6416699998</v>
      </c>
      <c r="G37" s="5">
        <f>E37/C37*100</f>
        <v>23.25966122121055</v>
      </c>
      <c r="H37" s="5">
        <f>F37/D37*100</f>
        <v>21.92006163550267</v>
      </c>
      <c r="I37" s="5">
        <f>I38+I45+I46+I47+I48+I49</f>
        <v>7028272.8817399992</v>
      </c>
      <c r="J37" s="5">
        <f>J38+J45+J46+J47+J48+J49</f>
        <v>3667094.2890029997</v>
      </c>
      <c r="K37" s="5">
        <f>E37/I37*100</f>
        <v>125.73900284093895</v>
      </c>
      <c r="L37" s="5">
        <f>F37/J37*100</f>
        <v>128.48444218626813</v>
      </c>
    </row>
    <row r="38" spans="1:12" ht="51.75" x14ac:dyDescent="0.25">
      <c r="A38" s="13" t="s">
        <v>51</v>
      </c>
      <c r="B38" s="19" t="s">
        <v>52</v>
      </c>
      <c r="C38" s="5">
        <f t="shared" ref="C38:D38" si="10">SUM(C39:C43)</f>
        <v>38018998.49419</v>
      </c>
      <c r="D38" s="5">
        <f t="shared" si="10"/>
        <v>21517652.194189999</v>
      </c>
      <c r="E38" s="5">
        <f t="shared" ref="E38" si="11">SUM(E39:E43)</f>
        <v>8924181.32718</v>
      </c>
      <c r="F38" s="5">
        <f t="shared" ref="F38" si="12">SUM(F39:F43)</f>
        <v>4798546.6824099999</v>
      </c>
      <c r="G38" s="5">
        <f t="shared" ref="G38:H49" si="13">E38/C38*100</f>
        <v>23.472952157179467</v>
      </c>
      <c r="H38" s="5">
        <f t="shared" si="13"/>
        <v>22.300512337984809</v>
      </c>
      <c r="I38" s="5">
        <f>I39+I40+I41+I42+I43+I44</f>
        <v>7111964.3903899994</v>
      </c>
      <c r="J38" s="5">
        <f>J39+J40+J41+J42+J43+J44</f>
        <v>3730222.2359299995</v>
      </c>
      <c r="K38" s="5">
        <f t="shared" ref="K38:L49" si="14">E38/I38*100</f>
        <v>125.48124311812849</v>
      </c>
      <c r="L38" s="5">
        <f t="shared" si="14"/>
        <v>128.63969969911594</v>
      </c>
    </row>
    <row r="39" spans="1:12" ht="26.25" x14ac:dyDescent="0.25">
      <c r="A39" s="13" t="s">
        <v>53</v>
      </c>
      <c r="B39" s="20" t="s">
        <v>54</v>
      </c>
      <c r="C39" s="11">
        <v>15784809.199999999</v>
      </c>
      <c r="D39" s="11">
        <v>15784809.199999999</v>
      </c>
      <c r="E39" s="11">
        <v>3946202.7</v>
      </c>
      <c r="F39" s="11">
        <v>3946202.7</v>
      </c>
      <c r="G39" s="11">
        <f t="shared" si="13"/>
        <v>25.000002534081951</v>
      </c>
      <c r="H39" s="11">
        <f t="shared" si="13"/>
        <v>25.000002534081951</v>
      </c>
      <c r="I39" s="11">
        <v>3027587.9</v>
      </c>
      <c r="J39" s="11">
        <v>3027587.9</v>
      </c>
      <c r="K39" s="11">
        <f t="shared" si="14"/>
        <v>130.34147414844671</v>
      </c>
      <c r="L39" s="11">
        <f t="shared" si="14"/>
        <v>130.34147414844671</v>
      </c>
    </row>
    <row r="40" spans="1:12" ht="39" x14ac:dyDescent="0.25">
      <c r="A40" s="13" t="s">
        <v>55</v>
      </c>
      <c r="B40" s="20" t="s">
        <v>56</v>
      </c>
      <c r="C40" s="11">
        <v>1972837.9</v>
      </c>
      <c r="D40" s="11">
        <v>1972837.9</v>
      </c>
      <c r="E40" s="11">
        <v>106310.28217999999</v>
      </c>
      <c r="F40" s="11">
        <v>106310.28217999999</v>
      </c>
      <c r="G40" s="11">
        <f t="shared" si="13"/>
        <v>5.3886982899101845</v>
      </c>
      <c r="H40" s="11">
        <f t="shared" si="13"/>
        <v>5.3886982899101845</v>
      </c>
      <c r="I40" s="11">
        <f>43967.17483-0.07483</f>
        <v>43967.100000000006</v>
      </c>
      <c r="J40" s="11">
        <v>43967.174830000004</v>
      </c>
      <c r="K40" s="11">
        <f t="shared" si="14"/>
        <v>241.79507445339806</v>
      </c>
      <c r="L40" s="11">
        <f t="shared" si="14"/>
        <v>241.79466292990375</v>
      </c>
    </row>
    <row r="41" spans="1:12" ht="26.25" x14ac:dyDescent="0.25">
      <c r="A41" s="13" t="s">
        <v>57</v>
      </c>
      <c r="B41" s="20" t="s">
        <v>58</v>
      </c>
      <c r="C41" s="11">
        <v>3652224.3</v>
      </c>
      <c r="D41" s="11">
        <v>3652224.3</v>
      </c>
      <c r="E41" s="11">
        <v>726893.38694</v>
      </c>
      <c r="F41" s="11">
        <v>726893.38694</v>
      </c>
      <c r="G41" s="11">
        <f t="shared" si="13"/>
        <v>19.902758626845564</v>
      </c>
      <c r="H41" s="11">
        <f t="shared" si="13"/>
        <v>19.902758626845564</v>
      </c>
      <c r="I41" s="11">
        <f>615461.875057-0.075057</f>
        <v>615461.79999999993</v>
      </c>
      <c r="J41" s="11">
        <f>615461.875057-0.075057</f>
        <v>615461.79999999993</v>
      </c>
      <c r="K41" s="11">
        <f t="shared" si="14"/>
        <v>118.10536201271957</v>
      </c>
      <c r="L41" s="11">
        <f t="shared" si="14"/>
        <v>118.10536201271957</v>
      </c>
    </row>
    <row r="42" spans="1:12" x14ac:dyDescent="0.25">
      <c r="A42" s="13" t="s">
        <v>59</v>
      </c>
      <c r="B42" s="20" t="s">
        <v>60</v>
      </c>
      <c r="C42" s="11">
        <v>107780.79419</v>
      </c>
      <c r="D42" s="11">
        <v>107780.79419</v>
      </c>
      <c r="E42" s="11">
        <v>19140.313289999998</v>
      </c>
      <c r="F42" s="11">
        <v>19140.313289999998</v>
      </c>
      <c r="G42" s="11">
        <f t="shared" si="13"/>
        <v>17.75855655346048</v>
      </c>
      <c r="H42" s="11">
        <f t="shared" si="13"/>
        <v>17.75855655346048</v>
      </c>
      <c r="I42" s="11">
        <v>43131.521099999998</v>
      </c>
      <c r="J42" s="11">
        <v>43131.521099999998</v>
      </c>
      <c r="K42" s="11">
        <f t="shared" si="14"/>
        <v>44.376624802133399</v>
      </c>
      <c r="L42" s="11">
        <f t="shared" si="14"/>
        <v>44.376624802133399</v>
      </c>
    </row>
    <row r="43" spans="1:12" ht="43.5" customHeight="1" x14ac:dyDescent="0.25">
      <c r="A43" s="13" t="s">
        <v>72</v>
      </c>
      <c r="B43" s="20" t="s">
        <v>73</v>
      </c>
      <c r="C43" s="11">
        <v>16501346.300000001</v>
      </c>
      <c r="D43" s="11">
        <v>0</v>
      </c>
      <c r="E43" s="11">
        <v>4125634.6447700001</v>
      </c>
      <c r="F43" s="11">
        <v>0</v>
      </c>
      <c r="G43" s="11">
        <f>E43/C43*100</f>
        <v>25.001806336068473</v>
      </c>
      <c r="H43" s="11" t="s">
        <v>74</v>
      </c>
      <c r="I43" s="11">
        <v>3381742.2292900002</v>
      </c>
      <c r="J43" s="11">
        <v>0</v>
      </c>
      <c r="K43" s="11">
        <f t="shared" si="14"/>
        <v>121.99731277673938</v>
      </c>
      <c r="L43" s="11" t="s">
        <v>74</v>
      </c>
    </row>
    <row r="44" spans="1:12" ht="43.5" customHeight="1" x14ac:dyDescent="0.25">
      <c r="A44" s="13" t="s">
        <v>77</v>
      </c>
      <c r="B44" s="16" t="s">
        <v>78</v>
      </c>
      <c r="C44" s="11">
        <v>0</v>
      </c>
      <c r="D44" s="11">
        <v>0</v>
      </c>
      <c r="E44" s="11">
        <v>0</v>
      </c>
      <c r="F44" s="11">
        <v>0</v>
      </c>
      <c r="G44" s="11" t="s">
        <v>74</v>
      </c>
      <c r="H44" s="11" t="s">
        <v>74</v>
      </c>
      <c r="I44" s="11">
        <v>73.84</v>
      </c>
      <c r="J44" s="11">
        <v>73.84</v>
      </c>
      <c r="K44" s="11">
        <f t="shared" ref="K44" si="15">E44/I44*100</f>
        <v>0</v>
      </c>
      <c r="L44" s="11">
        <f t="shared" ref="L44" si="16">F44/J44*100</f>
        <v>0</v>
      </c>
    </row>
    <row r="45" spans="1:12" ht="39" x14ac:dyDescent="0.25">
      <c r="A45" s="13" t="s">
        <v>86</v>
      </c>
      <c r="B45" s="20" t="s">
        <v>61</v>
      </c>
      <c r="C45" s="11">
        <v>0</v>
      </c>
      <c r="D45" s="11">
        <v>0</v>
      </c>
      <c r="E45" s="11">
        <v>0</v>
      </c>
      <c r="F45" s="11">
        <v>0</v>
      </c>
      <c r="G45" s="11" t="s">
        <v>74</v>
      </c>
      <c r="H45" s="11" t="s">
        <v>74</v>
      </c>
      <c r="I45" s="11">
        <v>-417.6943</v>
      </c>
      <c r="J45" s="11">
        <v>-417.6943</v>
      </c>
      <c r="K45" s="11">
        <f t="shared" si="14"/>
        <v>0</v>
      </c>
      <c r="L45" s="11">
        <f t="shared" si="14"/>
        <v>0</v>
      </c>
    </row>
    <row r="46" spans="1:12" ht="26.25" x14ac:dyDescent="0.25">
      <c r="A46" s="13" t="s">
        <v>85</v>
      </c>
      <c r="B46" s="20" t="s">
        <v>62</v>
      </c>
      <c r="C46" s="11">
        <v>8.1</v>
      </c>
      <c r="D46" s="11">
        <v>8.1479999999999997</v>
      </c>
      <c r="E46" s="11">
        <v>8.1</v>
      </c>
      <c r="F46" s="11">
        <v>8.1479999999999997</v>
      </c>
      <c r="G46" s="11">
        <f>E46/C46*100</f>
        <v>100</v>
      </c>
      <c r="H46" s="11">
        <f t="shared" si="13"/>
        <v>100</v>
      </c>
      <c r="I46" s="11">
        <v>0</v>
      </c>
      <c r="J46" s="11">
        <v>0</v>
      </c>
      <c r="K46" s="11" t="s">
        <v>74</v>
      </c>
      <c r="L46" s="11" t="s">
        <v>74</v>
      </c>
    </row>
    <row r="47" spans="1:12" x14ac:dyDescent="0.25">
      <c r="A47" s="13" t="s">
        <v>84</v>
      </c>
      <c r="B47" s="20" t="s">
        <v>63</v>
      </c>
      <c r="C47" s="11">
        <v>1838.28</v>
      </c>
      <c r="D47" s="11">
        <v>1838.28</v>
      </c>
      <c r="E47" s="11">
        <v>1520.1157599999999</v>
      </c>
      <c r="F47" s="11">
        <v>1520.1157599999999</v>
      </c>
      <c r="G47" s="11">
        <f t="shared" ref="G47:G49" si="17">E47/C47*100</f>
        <v>82.692286267597964</v>
      </c>
      <c r="H47" s="11">
        <f t="shared" si="13"/>
        <v>82.692286267597964</v>
      </c>
      <c r="I47" s="11">
        <f>3696.14991-0.04991</f>
        <v>3696.1</v>
      </c>
      <c r="J47" s="11">
        <v>3696.1499100000001</v>
      </c>
      <c r="K47" s="11">
        <f t="shared" si="14"/>
        <v>41.12756040150429</v>
      </c>
      <c r="L47" s="11">
        <f t="shared" si="14"/>
        <v>41.127005046177899</v>
      </c>
    </row>
    <row r="48" spans="1:12" ht="102.75" x14ac:dyDescent="0.25">
      <c r="A48" s="13" t="s">
        <v>82</v>
      </c>
      <c r="B48" s="20" t="s">
        <v>64</v>
      </c>
      <c r="C48" s="11">
        <v>1845.73957</v>
      </c>
      <c r="D48" s="11">
        <v>1845.73957</v>
      </c>
      <c r="E48" s="11">
        <v>390.61077</v>
      </c>
      <c r="F48" s="11">
        <v>372.68817999999999</v>
      </c>
      <c r="G48" s="11">
        <f t="shared" si="17"/>
        <v>21.162832305751564</v>
      </c>
      <c r="H48" s="11">
        <f t="shared" si="13"/>
        <v>20.191807449845157</v>
      </c>
      <c r="I48" s="11">
        <f>12040.39442</f>
        <v>12040.394420000001</v>
      </c>
      <c r="J48" s="11">
        <v>12021.435600999999</v>
      </c>
      <c r="K48" s="11">
        <f t="shared" si="14"/>
        <v>3.2441692221574248</v>
      </c>
      <c r="L48" s="11">
        <f t="shared" si="14"/>
        <v>3.1001969512609464</v>
      </c>
    </row>
    <row r="49" spans="1:12" ht="51.75" x14ac:dyDescent="0.25">
      <c r="A49" s="13" t="s">
        <v>83</v>
      </c>
      <c r="B49" s="20" t="s">
        <v>65</v>
      </c>
      <c r="C49" s="11">
        <v>-28671.03457</v>
      </c>
      <c r="D49" s="11">
        <v>-26671.03457</v>
      </c>
      <c r="E49" s="11">
        <v>-88819.915269999998</v>
      </c>
      <c r="F49" s="11">
        <v>-88801.99268000001</v>
      </c>
      <c r="G49" s="11">
        <f t="shared" si="17"/>
        <v>309.789711470464</v>
      </c>
      <c r="H49" s="11">
        <f t="shared" si="13"/>
        <v>332.95293606602684</v>
      </c>
      <c r="I49" s="11">
        <f>-99010.30877</f>
        <v>-99010.308770000003</v>
      </c>
      <c r="J49" s="11">
        <f>-78427.769069-0.069069</f>
        <v>-78427.838138000006</v>
      </c>
      <c r="K49" s="11">
        <f t="shared" si="14"/>
        <v>89.707744954444905</v>
      </c>
      <c r="L49" s="11">
        <f t="shared" si="14"/>
        <v>113.22764312812737</v>
      </c>
    </row>
  </sheetData>
  <mergeCells count="1">
    <mergeCell ref="A1:L1"/>
  </mergeCells>
  <pageMargins left="0.31496062992125984" right="0.11811023622047245" top="0.74803149606299213" bottom="0" header="0.31496062992125984" footer="0.31496062992125984"/>
  <pageSetup paperSize="9" scale="4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Доходы консолидированный бюджет</vt:lpstr>
      <vt:lpstr>'Доходы консолидированный бюджет'!Область_печати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Анастасия Гаранина</dc:creator>
  <cp:lastModifiedBy>Анастасия Гаранина</cp:lastModifiedBy>
  <cp:lastPrinted>2018-08-06T04:52:20Z</cp:lastPrinted>
  <dcterms:created xsi:type="dcterms:W3CDTF">2018-08-06T04:38:07Z</dcterms:created>
  <dcterms:modified xsi:type="dcterms:W3CDTF">2018-08-06T23:22:51Z</dcterms:modified>
</cp:coreProperties>
</file>