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5310" yWindow="6615" windowWidth="25200" windowHeight="14790" tabRatio="683"/>
  </bookViews>
  <sheets>
    <sheet name="СВОД" sheetId="1" r:id="rId1"/>
    <sheet name="1. Предоставление РРО" sheetId="45" state="hidden" r:id="rId2"/>
    <sheet name="2. Предоставление ОБАС" sheetId="46" state="hidden" r:id="rId3"/>
    <sheet name="3. Качество ОБАС" sheetId="47" state="hidden" r:id="rId4"/>
    <sheet name="4. Количество справок СБР" sheetId="36" state="hidden" r:id="rId5"/>
    <sheet name="5. Отклонение по доходам (от пл" sheetId="50" state="hidden" r:id="rId6"/>
    <sheet name="6. Отклонение по доходам (ан п)" sheetId="51" state="hidden" r:id="rId7"/>
    <sheet name="7. Формирование перечня доходов" sheetId="52" state="hidden" r:id="rId8"/>
    <sheet name="8. Проср кред зад-ть" sheetId="43" state="hidden" r:id="rId9"/>
    <sheet name="9. КЗ по ЗП" sheetId="44" state="hidden" r:id="rId10"/>
    <sheet name="10. 100% госзадания" sheetId="53" state="hidden" r:id="rId11"/>
    <sheet name="11. Остаток субсидии ГЗ" sheetId="54" state="hidden" r:id="rId12"/>
    <sheet name="12. Сводные отчеты о ГЗ" sheetId="56" state="hidden" r:id="rId13"/>
    <sheet name="13. Нормативы затрат" sheetId="55" state="hidden" r:id="rId14"/>
    <sheet name="14. Эффективный контракт" sheetId="57" state="hidden" r:id="rId15"/>
    <sheet name="15. Штрафы и санкции ГЗ" sheetId="58" state="hidden" r:id="rId16"/>
    <sheet name="16. Приведение ГП" sheetId="38" state="hidden" r:id="rId17"/>
    <sheet name="17. Принос доход деят-ть" sheetId="42" state="hidden" r:id="rId18"/>
    <sheet name="18. Годовая отчетность" sheetId="39" state="hidden" r:id="rId19"/>
    <sheet name="19. Размещение госзаданий" sheetId="20" state="hidden" r:id="rId20"/>
    <sheet name="20. Размещение Плана ФХД" sheetId="33" state="hidden" r:id="rId21"/>
    <sheet name="21. Размещение отчета об имущ" sheetId="35" state="hidden" r:id="rId22"/>
    <sheet name="22. Размещение баланса" sheetId="34" state="hidden" r:id="rId23"/>
    <sheet name="23. Внутренний ФК" sheetId="59" state="hidden" r:id="rId24"/>
    <sheet name="24. Нарушения по ФК" sheetId="60" state="hidden" r:id="rId25"/>
    <sheet name="25. Проверки закупок" sheetId="61" state="hidden" r:id="rId26"/>
    <sheet name="26. Взыскание по исп. документа" sheetId="62" state="hidden" r:id="rId27"/>
    <sheet name="27. Мониторинг рез-в ФД" sheetId="63" state="hidden" r:id="rId28"/>
    <sheet name="28. Пок-ли рез-ти" sheetId="48" state="hidden" r:id="rId29"/>
    <sheet name="1 Без сети" sheetId="13" r:id="rId30"/>
    <sheet name="2 &lt;=10 учр" sheetId="12" r:id="rId31"/>
    <sheet name="3 &gt;10 учр" sheetId="49" r:id="rId32"/>
    <sheet name="Лист1" sheetId="64" r:id="rId33"/>
  </sheets>
  <definedNames>
    <definedName name="_xlnm._FilterDatabase" localSheetId="29" hidden="1">'1 Без сети'!$A$6:$X$18</definedName>
    <definedName name="_xlnm._FilterDatabase" localSheetId="1" hidden="1">'1. Предоставление РРО'!$A$4:$H$34</definedName>
    <definedName name="_xlnm._FilterDatabase" localSheetId="10" hidden="1">'10. 100% госзадания'!$A$4:$H$35</definedName>
    <definedName name="_xlnm._FilterDatabase" localSheetId="11" hidden="1">'11. Остаток субсидии ГЗ'!$A$4:$H$34</definedName>
    <definedName name="_xlnm._FilterDatabase" localSheetId="12" hidden="1">'12. Сводные отчеты о ГЗ'!$A$4:$H$33</definedName>
    <definedName name="_xlnm._FilterDatabase" localSheetId="13" hidden="1">'13. Нормативы затрат'!$A$4:$G$33</definedName>
    <definedName name="_xlnm._FilterDatabase" localSheetId="14" hidden="1">'14. Эффективный контракт'!$A$4:$G$34</definedName>
    <definedName name="_xlnm._FilterDatabase" localSheetId="15" hidden="1">'15. Штрафы и санкции ГЗ'!$A$4:$H$35</definedName>
    <definedName name="_xlnm._FilterDatabase" localSheetId="16" hidden="1">'16. Приведение ГП'!$A$4:$G$34</definedName>
    <definedName name="_xlnm._FilterDatabase" localSheetId="17" hidden="1">'17. Принос доход деят-ть'!$A$4:$I$34</definedName>
    <definedName name="_xlnm._FilterDatabase" localSheetId="18" hidden="1">'18. Годовая отчетность'!$A$4:$H$34</definedName>
    <definedName name="_xlnm._FilterDatabase" localSheetId="19" hidden="1">'19. Размещение госзаданий'!$A$4:$G$34</definedName>
    <definedName name="_xlnm._FilterDatabase" localSheetId="30" hidden="1">'2 &lt;=10 учр'!$A$6:$X$19</definedName>
    <definedName name="_xlnm._FilterDatabase" localSheetId="2" hidden="1">'2. Предоставление ОБАС'!$A$4:$H$34</definedName>
    <definedName name="_xlnm._FilterDatabase" localSheetId="20" hidden="1">'20. Размещение Плана ФХД'!$A$4:$H$34</definedName>
    <definedName name="_xlnm._FilterDatabase" localSheetId="21" hidden="1">'21. Размещение отчета об имущ'!$A$4:$G$34</definedName>
    <definedName name="_xlnm._FilterDatabase" localSheetId="22" hidden="1">'22. Размещение баланса'!$A$4:$G$34</definedName>
    <definedName name="_xlnm._FilterDatabase" localSheetId="23" hidden="1">'23. Внутренний ФК'!$A$4:$I$34</definedName>
    <definedName name="_xlnm._FilterDatabase" localSheetId="24" hidden="1">'24. Нарушения по ФК'!$A$4:$H$34</definedName>
    <definedName name="_xlnm._FilterDatabase" localSheetId="25" hidden="1">'25. Проверки закупок'!$A$4:$H$34</definedName>
    <definedName name="_xlnm._FilterDatabase" localSheetId="26" hidden="1">'26. Взыскание по исп. документа'!$A$4:$H$34</definedName>
    <definedName name="_xlnm._FilterDatabase" localSheetId="27" hidden="1">'27. Мониторинг рез-в ФД'!$A$4:$G$34</definedName>
    <definedName name="_xlnm._FilterDatabase" localSheetId="28" hidden="1">'28. Пок-ли рез-ти'!$A$4:$H$34</definedName>
    <definedName name="_xlnm._FilterDatabase" localSheetId="31" hidden="1">'3 &gt;10 учр'!$A$6:$X$12</definedName>
    <definedName name="_xlnm._FilterDatabase" localSheetId="3" hidden="1">'3. Качество ОБАС'!$A$4:$H$34</definedName>
    <definedName name="_xlnm._FilterDatabase" localSheetId="4" hidden="1">'4. Количество справок СБР'!$A$4:$G$34</definedName>
    <definedName name="_xlnm._FilterDatabase" localSheetId="5" hidden="1">'5. Отклонение по доходам (от пл'!$A$4:$I$34</definedName>
    <definedName name="_xlnm._FilterDatabase" localSheetId="6" hidden="1">'6. Отклонение по доходам (ан п)'!$A$4:$H$34</definedName>
    <definedName name="_xlnm._FilterDatabase" localSheetId="7" hidden="1">'7. Формирование перечня доходов'!$A$4:$F$34</definedName>
    <definedName name="_xlnm._FilterDatabase" localSheetId="8" hidden="1">'8. Проср кред зад-ть'!$A$4:$H$35</definedName>
    <definedName name="_xlnm._FilterDatabase" localSheetId="9" hidden="1">'9. КЗ по ЗП'!$A$4:$F$34</definedName>
    <definedName name="_xlnm._FilterDatabase" localSheetId="0" hidden="1">СВОД!$A$3:$AG$34</definedName>
    <definedName name="_xlnm.Print_Titles" localSheetId="29">'1 Без сети'!$5:$6</definedName>
    <definedName name="_xlnm.Print_Titles" localSheetId="1">'1. Предоставление РРО'!$3:$4</definedName>
    <definedName name="_xlnm.Print_Titles" localSheetId="10">'10. 100% госзадания'!$3:$4</definedName>
    <definedName name="_xlnm.Print_Titles" localSheetId="11">'11. Остаток субсидии ГЗ'!$3:$4</definedName>
    <definedName name="_xlnm.Print_Titles" localSheetId="12">'12. Сводные отчеты о ГЗ'!$3:$4</definedName>
    <definedName name="_xlnm.Print_Titles" localSheetId="13">'13. Нормативы затрат'!$3:$4</definedName>
    <definedName name="_xlnm.Print_Titles" localSheetId="14">'14. Эффективный контракт'!$3:$4</definedName>
    <definedName name="_xlnm.Print_Titles" localSheetId="15">'15. Штрафы и санкции ГЗ'!$3:$4</definedName>
    <definedName name="_xlnm.Print_Titles" localSheetId="16">'16. Приведение ГП'!$3:$4</definedName>
    <definedName name="_xlnm.Print_Titles" localSheetId="17">'17. Принос доход деят-ть'!$3:$4</definedName>
    <definedName name="_xlnm.Print_Titles" localSheetId="18">'18. Годовая отчетность'!$3:$4</definedName>
    <definedName name="_xlnm.Print_Titles" localSheetId="19">'19. Размещение госзаданий'!$3:$4</definedName>
    <definedName name="_xlnm.Print_Titles" localSheetId="30">'2 &lt;=10 учр'!$5:$6</definedName>
    <definedName name="_xlnm.Print_Titles" localSheetId="2">'2. Предоставление ОБАС'!$3:$4</definedName>
    <definedName name="_xlnm.Print_Titles" localSheetId="20">'20. Размещение Плана ФХД'!$3:$4</definedName>
    <definedName name="_xlnm.Print_Titles" localSheetId="21">'21. Размещение отчета об имущ'!$3:$4</definedName>
    <definedName name="_xlnm.Print_Titles" localSheetId="22">'22. Размещение баланса'!$3:$4</definedName>
    <definedName name="_xlnm.Print_Titles" localSheetId="23">'23. Внутренний ФК'!$3:$4</definedName>
    <definedName name="_xlnm.Print_Titles" localSheetId="24">'24. Нарушения по ФК'!$3:$4</definedName>
    <definedName name="_xlnm.Print_Titles" localSheetId="25">'25. Проверки закупок'!$3:$4</definedName>
    <definedName name="_xlnm.Print_Titles" localSheetId="26">'26. Взыскание по исп. документа'!$3:$4</definedName>
    <definedName name="_xlnm.Print_Titles" localSheetId="27">'27. Мониторинг рез-в ФД'!$3:$4</definedName>
    <definedName name="_xlnm.Print_Titles" localSheetId="28">'28. Пок-ли рез-ти'!$3:$4</definedName>
    <definedName name="_xlnm.Print_Titles" localSheetId="31">'3 &gt;10 учр'!$5:$6</definedName>
    <definedName name="_xlnm.Print_Titles" localSheetId="3">'3. Качество ОБАС'!$3:$4</definedName>
    <definedName name="_xlnm.Print_Titles" localSheetId="4">'4. Количество справок СБР'!$3:$4</definedName>
    <definedName name="_xlnm.Print_Titles" localSheetId="5">'5. Отклонение по доходам (от пл'!$3:$4</definedName>
    <definedName name="_xlnm.Print_Titles" localSheetId="6">'6. Отклонение по доходам (ан п)'!$3:$4</definedName>
    <definedName name="_xlnm.Print_Titles" localSheetId="7">'7. Формирование перечня доходов'!$3:$4</definedName>
    <definedName name="_xlnm.Print_Titles" localSheetId="8">'8. Проср кред зад-ть'!$3:$4</definedName>
    <definedName name="_xlnm.Print_Titles" localSheetId="9">'9. КЗ по ЗП'!$3:$4</definedName>
    <definedName name="_xlnm.Print_Titles" localSheetId="0">СВОД!$A:$B,СВОД!$3:$3</definedName>
    <definedName name="_xlnm.Print_Area" localSheetId="29">'1 Без сети'!$A$1:$E$17</definedName>
    <definedName name="_xlnm.Print_Area" localSheetId="1">'1. Предоставление РРО'!$A$1:$H$32</definedName>
    <definedName name="_xlnm.Print_Area" localSheetId="10">'10. 100% госзадания'!$A$1:$H$33</definedName>
    <definedName name="_xlnm.Print_Area" localSheetId="11">'11. Остаток субсидии ГЗ'!$A$1:$H$32</definedName>
    <definedName name="_xlnm.Print_Area" localSheetId="12">'12. Сводные отчеты о ГЗ'!$A$1:$H$32</definedName>
    <definedName name="_xlnm.Print_Area" localSheetId="13">'13. Нормативы затрат'!$A$1:$G$32</definedName>
    <definedName name="_xlnm.Print_Area" localSheetId="14">'14. Эффективный контракт'!$A$1:$G$32</definedName>
    <definedName name="_xlnm.Print_Area" localSheetId="15">'15. Штрафы и санкции ГЗ'!$A$1:$H$33</definedName>
    <definedName name="_xlnm.Print_Area" localSheetId="16">'16. Приведение ГП'!$A$1:$G$32</definedName>
    <definedName name="_xlnm.Print_Area" localSheetId="17">'17. Принос доход деят-ть'!$A$1:$J$32</definedName>
    <definedName name="_xlnm.Print_Area" localSheetId="18">'18. Годовая отчетность'!$A$1:$H$32</definedName>
    <definedName name="_xlnm.Print_Area" localSheetId="19">'19. Размещение госзаданий'!$A$1:$G$32</definedName>
    <definedName name="_xlnm.Print_Area" localSheetId="30">'2 &lt;=10 учр'!$A$1:$E$18</definedName>
    <definedName name="_xlnm.Print_Area" localSheetId="2">'2. Предоставление ОБАС'!$A$1:$H$32</definedName>
    <definedName name="_xlnm.Print_Area" localSheetId="20">'20. Размещение Плана ФХД'!$A$1:$H$32</definedName>
    <definedName name="_xlnm.Print_Area" localSheetId="21">'21. Размещение отчета об имущ'!$A$1:$G$32</definedName>
    <definedName name="_xlnm.Print_Area" localSheetId="22">'22. Размещение баланса'!$A$1:$G$32</definedName>
    <definedName name="_xlnm.Print_Area" localSheetId="23">'23. Внутренний ФК'!$A$1:$I$32</definedName>
    <definedName name="_xlnm.Print_Area" localSheetId="24">'24. Нарушения по ФК'!$A$1:$H$32</definedName>
    <definedName name="_xlnm.Print_Area" localSheetId="25">'25. Проверки закупок'!$A$1:$H$32</definedName>
    <definedName name="_xlnm.Print_Area" localSheetId="26">'26. Взыскание по исп. документа'!$A$1:$H$32</definedName>
    <definedName name="_xlnm.Print_Area" localSheetId="27">'27. Мониторинг рез-в ФД'!$A$1:$H$32</definedName>
    <definedName name="_xlnm.Print_Area" localSheetId="28">'28. Пок-ли рез-ти'!$A$1:$H$32</definedName>
    <definedName name="_xlnm.Print_Area" localSheetId="31">'3 &gt;10 учр'!$A$1:$E$11</definedName>
    <definedName name="_xlnm.Print_Area" localSheetId="3">'3. Качество ОБАС'!$A$1:$H$32</definedName>
    <definedName name="_xlnm.Print_Area" localSheetId="4">'4. Количество справок СБР'!$A$1:$G$32</definedName>
    <definedName name="_xlnm.Print_Area" localSheetId="5">'5. Отклонение по доходам (от пл'!$A$1:$I$32</definedName>
    <definedName name="_xlnm.Print_Area" localSheetId="6">'6. Отклонение по доходам (ан п)'!$A$1:$H$32</definedName>
    <definedName name="_xlnm.Print_Area" localSheetId="7">'7. Формирование перечня доходов'!$A$1:$F$32</definedName>
    <definedName name="_xlnm.Print_Area" localSheetId="8">'8. Проср кред зад-ть'!$A$1:$H$33</definedName>
    <definedName name="_xlnm.Print_Area" localSheetId="9">'9. КЗ по ЗП'!$A$1:$F$32</definedName>
    <definedName name="_xlnm.Print_Area" localSheetId="0">СВОД!$A$1:$AG$32</definedName>
  </definedNames>
  <calcPr calcId="144525"/>
</workbook>
</file>

<file path=xl/calcChain.xml><?xml version="1.0" encoding="utf-8"?>
<calcChain xmlns="http://schemas.openxmlformats.org/spreadsheetml/2006/main">
  <c r="G6" i="62" l="1"/>
  <c r="G32" i="38" l="1"/>
  <c r="G13" i="38"/>
  <c r="G10" i="46" l="1"/>
  <c r="E34" i="58" l="1"/>
  <c r="E34" i="53"/>
  <c r="F34" i="53"/>
  <c r="H7" i="42" l="1"/>
  <c r="H8" i="42"/>
  <c r="H9" i="42"/>
  <c r="H10" i="42"/>
  <c r="H11" i="42"/>
  <c r="H12" i="42"/>
  <c r="H13" i="42"/>
  <c r="H6" i="42"/>
  <c r="F33" i="54" l="1"/>
  <c r="D34" i="58"/>
  <c r="F34" i="58"/>
  <c r="D33" i="36" l="1"/>
  <c r="G6" i="63" l="1"/>
  <c r="G7" i="63"/>
  <c r="G8" i="63"/>
  <c r="G9" i="63"/>
  <c r="G10" i="63"/>
  <c r="G11" i="63"/>
  <c r="G12" i="63"/>
  <c r="G13" i="63"/>
  <c r="G15" i="63"/>
  <c r="G16" i="63"/>
  <c r="G17" i="63"/>
  <c r="G18" i="63"/>
  <c r="G19" i="63"/>
  <c r="G21" i="63"/>
  <c r="G24" i="63"/>
  <c r="G28" i="63"/>
  <c r="G32" i="63"/>
  <c r="G33" i="63" l="1"/>
  <c r="F33" i="62"/>
  <c r="E8" i="54" l="1"/>
  <c r="G6" i="51" l="1"/>
  <c r="G7" i="51"/>
  <c r="G8" i="51"/>
  <c r="G9" i="51"/>
  <c r="G10" i="51"/>
  <c r="G11" i="51"/>
  <c r="G12" i="51"/>
  <c r="G13" i="51"/>
  <c r="G14" i="51"/>
  <c r="G15" i="51"/>
  <c r="G16" i="51"/>
  <c r="G17" i="51"/>
  <c r="G18" i="51"/>
  <c r="G19" i="51"/>
  <c r="G21" i="51"/>
  <c r="G24" i="51"/>
  <c r="G28" i="51"/>
  <c r="G31" i="51"/>
  <c r="G32" i="51"/>
  <c r="G5" i="51"/>
  <c r="H5" i="51" s="1"/>
  <c r="I23" i="50"/>
  <c r="G6" i="50" l="1"/>
  <c r="G7" i="50"/>
  <c r="G8" i="50"/>
  <c r="G9" i="50"/>
  <c r="G10" i="50"/>
  <c r="G11" i="50"/>
  <c r="G12" i="50"/>
  <c r="G13" i="50"/>
  <c r="G14" i="50"/>
  <c r="G15" i="50"/>
  <c r="G16" i="50"/>
  <c r="G17" i="50"/>
  <c r="G18" i="50"/>
  <c r="G19" i="50"/>
  <c r="G21" i="50"/>
  <c r="G24" i="50"/>
  <c r="G25" i="50"/>
  <c r="G28" i="50"/>
  <c r="G31" i="50"/>
  <c r="G32" i="50"/>
  <c r="G5" i="50"/>
  <c r="F6" i="36" l="1"/>
  <c r="G6" i="36" s="1"/>
  <c r="F7" i="36"/>
  <c r="G7" i="36" s="1"/>
  <c r="F8" i="36"/>
  <c r="G8" i="36" s="1"/>
  <c r="F9" i="36"/>
  <c r="G9" i="36" s="1"/>
  <c r="F10" i="36"/>
  <c r="G10" i="36" s="1"/>
  <c r="F11" i="36"/>
  <c r="G11" i="36" s="1"/>
  <c r="F12" i="36"/>
  <c r="G12" i="36" s="1"/>
  <c r="F13" i="36"/>
  <c r="G13" i="36" s="1"/>
  <c r="F14" i="36"/>
  <c r="G14" i="36" s="1"/>
  <c r="F15" i="36"/>
  <c r="G15" i="36" s="1"/>
  <c r="F16" i="36"/>
  <c r="G16" i="36" s="1"/>
  <c r="F17" i="36"/>
  <c r="G17" i="36" s="1"/>
  <c r="F18" i="36"/>
  <c r="G18" i="36" s="1"/>
  <c r="F19" i="36"/>
  <c r="G19" i="36" s="1"/>
  <c r="F20" i="36"/>
  <c r="G20" i="36" s="1"/>
  <c r="F21" i="36"/>
  <c r="G21" i="36" s="1"/>
  <c r="F22" i="36"/>
  <c r="G22" i="36" s="1"/>
  <c r="F23" i="36"/>
  <c r="G23" i="36" s="1"/>
  <c r="F24" i="36"/>
  <c r="G24" i="36" s="1"/>
  <c r="F25" i="36"/>
  <c r="G25" i="36" s="1"/>
  <c r="F26" i="36"/>
  <c r="G26" i="36" s="1"/>
  <c r="F27" i="36"/>
  <c r="G27" i="36" s="1"/>
  <c r="F28" i="36"/>
  <c r="G28" i="36" s="1"/>
  <c r="F29" i="36"/>
  <c r="G29" i="36" s="1"/>
  <c r="F30" i="36"/>
  <c r="G30" i="36" s="1"/>
  <c r="F31" i="36"/>
  <c r="G31" i="36" s="1"/>
  <c r="F32" i="36"/>
  <c r="G32" i="36" s="1"/>
  <c r="F5" i="36"/>
  <c r="G5" i="36" s="1"/>
  <c r="G6" i="61"/>
  <c r="G7" i="61"/>
  <c r="G8" i="61"/>
  <c r="G9" i="61"/>
  <c r="G10" i="61"/>
  <c r="G11" i="61"/>
  <c r="G12" i="61"/>
  <c r="G13" i="61"/>
  <c r="G14" i="61"/>
  <c r="G15" i="61"/>
  <c r="G16" i="61"/>
  <c r="G17" i="61"/>
  <c r="G18" i="61"/>
  <c r="G19" i="61"/>
  <c r="G20" i="61"/>
  <c r="G21" i="61"/>
  <c r="G22" i="61"/>
  <c r="G23" i="61"/>
  <c r="G24" i="61"/>
  <c r="G25" i="61"/>
  <c r="G26" i="61"/>
  <c r="G27" i="61"/>
  <c r="G28" i="61"/>
  <c r="G29" i="61"/>
  <c r="G30" i="61"/>
  <c r="G31" i="61"/>
  <c r="G32" i="61"/>
  <c r="G5" i="61"/>
  <c r="AE6" i="1" l="1"/>
  <c r="AE10" i="1"/>
  <c r="AE11" i="1"/>
  <c r="AE13" i="1"/>
  <c r="AE15" i="1"/>
  <c r="AE16" i="1"/>
  <c r="AE17" i="1"/>
  <c r="AE19" i="1"/>
  <c r="AE24" i="1"/>
  <c r="AE32" i="1"/>
  <c r="O16" i="1"/>
  <c r="O21" i="1"/>
  <c r="AE7" i="1"/>
  <c r="AE8" i="1"/>
  <c r="AE9" i="1"/>
  <c r="AE12" i="1"/>
  <c r="AE18" i="1"/>
  <c r="AE21" i="1"/>
  <c r="AE28" i="1"/>
  <c r="G7" i="62"/>
  <c r="H7" i="62" s="1"/>
  <c r="AD7" i="1" s="1"/>
  <c r="G8" i="62"/>
  <c r="H8" i="62" s="1"/>
  <c r="AD8" i="1" s="1"/>
  <c r="G9" i="62"/>
  <c r="G10" i="62"/>
  <c r="G11" i="62"/>
  <c r="G12" i="62"/>
  <c r="G13" i="62"/>
  <c r="G14" i="62"/>
  <c r="G15" i="62"/>
  <c r="G16" i="62"/>
  <c r="G17" i="62"/>
  <c r="G18" i="62"/>
  <c r="G19" i="62"/>
  <c r="G20" i="62"/>
  <c r="G21" i="62"/>
  <c r="G22" i="62"/>
  <c r="G23" i="62"/>
  <c r="G24" i="62"/>
  <c r="G25" i="62"/>
  <c r="G26" i="62"/>
  <c r="G27" i="62"/>
  <c r="G28" i="62"/>
  <c r="G29" i="62"/>
  <c r="G30" i="62"/>
  <c r="G31" i="62"/>
  <c r="G32" i="62"/>
  <c r="H6" i="62"/>
  <c r="AD6" i="1" s="1"/>
  <c r="H9" i="62"/>
  <c r="AD9" i="1" s="1"/>
  <c r="H10" i="62"/>
  <c r="AD10" i="1" s="1"/>
  <c r="H11" i="62"/>
  <c r="AD11" i="1" s="1"/>
  <c r="H12" i="62"/>
  <c r="AD12" i="1" s="1"/>
  <c r="H13" i="62"/>
  <c r="AD13" i="1" s="1"/>
  <c r="H14" i="62"/>
  <c r="AD14" i="1" s="1"/>
  <c r="H15" i="62"/>
  <c r="AD15" i="1" s="1"/>
  <c r="H16" i="62"/>
  <c r="AD16" i="1" s="1"/>
  <c r="H17" i="62"/>
  <c r="AD17" i="1" s="1"/>
  <c r="H18" i="62"/>
  <c r="AD18" i="1" s="1"/>
  <c r="H19" i="62"/>
  <c r="AD19" i="1" s="1"/>
  <c r="H20" i="62"/>
  <c r="AD20" i="1" s="1"/>
  <c r="H21" i="62"/>
  <c r="AD21" i="1" s="1"/>
  <c r="H22" i="62"/>
  <c r="AD22" i="1" s="1"/>
  <c r="H23" i="62"/>
  <c r="AD23" i="1" s="1"/>
  <c r="H24" i="62"/>
  <c r="AD24" i="1" s="1"/>
  <c r="H25" i="62"/>
  <c r="AD25" i="1" s="1"/>
  <c r="H26" i="62"/>
  <c r="AD26" i="1" s="1"/>
  <c r="H27" i="62"/>
  <c r="AD27" i="1" s="1"/>
  <c r="H28" i="62"/>
  <c r="AD28" i="1" s="1"/>
  <c r="H29" i="62"/>
  <c r="AD29" i="1" s="1"/>
  <c r="H30" i="62"/>
  <c r="AD30" i="1" s="1"/>
  <c r="H31" i="62"/>
  <c r="AD31" i="1" s="1"/>
  <c r="H32" i="62"/>
  <c r="AD32" i="1" s="1"/>
  <c r="G5" i="62"/>
  <c r="H5" i="62" s="1"/>
  <c r="AD5" i="1" s="1"/>
  <c r="E33" i="62"/>
  <c r="D33" i="62"/>
  <c r="H7" i="61"/>
  <c r="AC7" i="1" s="1"/>
  <c r="H11" i="61"/>
  <c r="AC11" i="1" s="1"/>
  <c r="H15" i="61"/>
  <c r="AC15" i="1" s="1"/>
  <c r="H19" i="61"/>
  <c r="AC19" i="1" s="1"/>
  <c r="H23" i="61"/>
  <c r="AC23" i="1" s="1"/>
  <c r="H27" i="61"/>
  <c r="AC27" i="1" s="1"/>
  <c r="H31" i="61"/>
  <c r="AC31" i="1" s="1"/>
  <c r="H6" i="61"/>
  <c r="AC6" i="1" s="1"/>
  <c r="H8" i="61"/>
  <c r="AC8" i="1" s="1"/>
  <c r="H9" i="61"/>
  <c r="AC9" i="1" s="1"/>
  <c r="H10" i="61"/>
  <c r="AC10" i="1" s="1"/>
  <c r="H12" i="61"/>
  <c r="AC12" i="1" s="1"/>
  <c r="H13" i="61"/>
  <c r="AC13" i="1" s="1"/>
  <c r="H14" i="61"/>
  <c r="AC14" i="1" s="1"/>
  <c r="H16" i="61"/>
  <c r="AC16" i="1" s="1"/>
  <c r="H17" i="61"/>
  <c r="AC17" i="1" s="1"/>
  <c r="H18" i="61"/>
  <c r="AC18" i="1" s="1"/>
  <c r="H20" i="61"/>
  <c r="AC20" i="1" s="1"/>
  <c r="H21" i="61"/>
  <c r="AC21" i="1" s="1"/>
  <c r="H22" i="61"/>
  <c r="AC22" i="1" s="1"/>
  <c r="H24" i="61"/>
  <c r="AC24" i="1" s="1"/>
  <c r="H25" i="61"/>
  <c r="AC25" i="1" s="1"/>
  <c r="H26" i="61"/>
  <c r="AC26" i="1" s="1"/>
  <c r="H28" i="61"/>
  <c r="AC28" i="1" s="1"/>
  <c r="H29" i="61"/>
  <c r="AC29" i="1" s="1"/>
  <c r="H30" i="61"/>
  <c r="AC30" i="1" s="1"/>
  <c r="H32" i="61"/>
  <c r="AC32" i="1" s="1"/>
  <c r="H5" i="61"/>
  <c r="D33" i="61"/>
  <c r="AD33" i="1" l="1"/>
  <c r="AE33" i="1"/>
  <c r="AC5" i="1"/>
  <c r="AC33" i="1" s="1"/>
  <c r="H33" i="61"/>
  <c r="H33" i="62"/>
  <c r="G6" i="60" l="1"/>
  <c r="H6" i="60" s="1"/>
  <c r="AB6" i="1" s="1"/>
  <c r="G7" i="60"/>
  <c r="G8" i="60"/>
  <c r="H8" i="60" s="1"/>
  <c r="AB8" i="1" s="1"/>
  <c r="G9" i="60"/>
  <c r="H9" i="60" s="1"/>
  <c r="AB9" i="1" s="1"/>
  <c r="G10" i="60"/>
  <c r="G11" i="60"/>
  <c r="G12" i="60"/>
  <c r="G13" i="60"/>
  <c r="H13" i="60" s="1"/>
  <c r="AB13" i="1" s="1"/>
  <c r="G14" i="60"/>
  <c r="H14" i="60" s="1"/>
  <c r="AB14" i="1" s="1"/>
  <c r="G15" i="60"/>
  <c r="G16" i="60"/>
  <c r="H16" i="60" s="1"/>
  <c r="AB16" i="1" s="1"/>
  <c r="G17" i="60"/>
  <c r="H17" i="60" s="1"/>
  <c r="AB17" i="1" s="1"/>
  <c r="G18" i="60"/>
  <c r="G19" i="60"/>
  <c r="G20" i="60"/>
  <c r="G21" i="60"/>
  <c r="H21" i="60" s="1"/>
  <c r="AB21" i="1" s="1"/>
  <c r="G22" i="60"/>
  <c r="H22" i="60" s="1"/>
  <c r="AB22" i="1" s="1"/>
  <c r="G23" i="60"/>
  <c r="G24" i="60"/>
  <c r="H24" i="60" s="1"/>
  <c r="AB24" i="1" s="1"/>
  <c r="G25" i="60"/>
  <c r="H25" i="60" s="1"/>
  <c r="AB25" i="1" s="1"/>
  <c r="G26" i="60"/>
  <c r="G27" i="60"/>
  <c r="G28" i="60"/>
  <c r="G29" i="60"/>
  <c r="H29" i="60" s="1"/>
  <c r="AB29" i="1" s="1"/>
  <c r="G30" i="60"/>
  <c r="H30" i="60" s="1"/>
  <c r="AB30" i="1" s="1"/>
  <c r="G31" i="60"/>
  <c r="G32" i="60"/>
  <c r="G5" i="60"/>
  <c r="H32" i="60"/>
  <c r="AB32" i="1" s="1"/>
  <c r="H7" i="60"/>
  <c r="AB7" i="1" s="1"/>
  <c r="H10" i="60"/>
  <c r="AB10" i="1" s="1"/>
  <c r="H11" i="60"/>
  <c r="AB11" i="1" s="1"/>
  <c r="H12" i="60"/>
  <c r="AB12" i="1" s="1"/>
  <c r="H15" i="60"/>
  <c r="AB15" i="1" s="1"/>
  <c r="H18" i="60"/>
  <c r="AB18" i="1" s="1"/>
  <c r="H19" i="60"/>
  <c r="AB19" i="1" s="1"/>
  <c r="H20" i="60"/>
  <c r="AB20" i="1" s="1"/>
  <c r="H23" i="60"/>
  <c r="AB23" i="1" s="1"/>
  <c r="H26" i="60"/>
  <c r="AB26" i="1" s="1"/>
  <c r="H27" i="60"/>
  <c r="AB27" i="1" s="1"/>
  <c r="H28" i="60"/>
  <c r="AB28" i="1" s="1"/>
  <c r="H31" i="60"/>
  <c r="AB31" i="1" s="1"/>
  <c r="H5" i="60"/>
  <c r="D33" i="60"/>
  <c r="I11" i="59"/>
  <c r="AA11" i="1" s="1"/>
  <c r="H6" i="59"/>
  <c r="I6" i="59" s="1"/>
  <c r="AA6" i="1" s="1"/>
  <c r="H7" i="59"/>
  <c r="I7" i="59" s="1"/>
  <c r="AA7" i="1" s="1"/>
  <c r="H8" i="59"/>
  <c r="I8" i="59" s="1"/>
  <c r="AA8" i="1" s="1"/>
  <c r="H9" i="59"/>
  <c r="I9" i="59" s="1"/>
  <c r="AA9" i="1" s="1"/>
  <c r="H10" i="59"/>
  <c r="I10" i="59" s="1"/>
  <c r="AA10" i="1" s="1"/>
  <c r="H11" i="59"/>
  <c r="H12" i="59"/>
  <c r="I12" i="59" s="1"/>
  <c r="AA12" i="1" s="1"/>
  <c r="H13" i="59"/>
  <c r="I13" i="59" s="1"/>
  <c r="AA13" i="1" s="1"/>
  <c r="H14" i="59"/>
  <c r="I14" i="59" s="1"/>
  <c r="AA14" i="1" s="1"/>
  <c r="H15" i="59"/>
  <c r="I15" i="59" s="1"/>
  <c r="AA15" i="1" s="1"/>
  <c r="H16" i="59"/>
  <c r="I16" i="59" s="1"/>
  <c r="AA16" i="1" s="1"/>
  <c r="H17" i="59"/>
  <c r="I17" i="59" s="1"/>
  <c r="AA17" i="1" s="1"/>
  <c r="H18" i="59"/>
  <c r="I18" i="59" s="1"/>
  <c r="AA18" i="1" s="1"/>
  <c r="H19" i="59"/>
  <c r="I19" i="59" s="1"/>
  <c r="AA19" i="1" s="1"/>
  <c r="H20" i="59"/>
  <c r="I20" i="59" s="1"/>
  <c r="AA20" i="1" s="1"/>
  <c r="H21" i="59"/>
  <c r="I21" i="59" s="1"/>
  <c r="AA21" i="1" s="1"/>
  <c r="H22" i="59"/>
  <c r="I22" i="59" s="1"/>
  <c r="AA22" i="1" s="1"/>
  <c r="H23" i="59"/>
  <c r="I23" i="59" s="1"/>
  <c r="AA23" i="1" s="1"/>
  <c r="H24" i="59"/>
  <c r="I24" i="59" s="1"/>
  <c r="AA24" i="1" s="1"/>
  <c r="H25" i="59"/>
  <c r="I25" i="59" s="1"/>
  <c r="AA25" i="1" s="1"/>
  <c r="H26" i="59"/>
  <c r="I26" i="59" s="1"/>
  <c r="AA26" i="1" s="1"/>
  <c r="H27" i="59"/>
  <c r="I27" i="59" s="1"/>
  <c r="AA27" i="1" s="1"/>
  <c r="H28" i="59"/>
  <c r="I28" i="59" s="1"/>
  <c r="AA28" i="1" s="1"/>
  <c r="H29" i="59"/>
  <c r="I29" i="59" s="1"/>
  <c r="AA29" i="1" s="1"/>
  <c r="H30" i="59"/>
  <c r="I30" i="59" s="1"/>
  <c r="AA30" i="1" s="1"/>
  <c r="H31" i="59"/>
  <c r="I31" i="59" s="1"/>
  <c r="AA31" i="1" s="1"/>
  <c r="H32" i="59"/>
  <c r="I32" i="59" s="1"/>
  <c r="AA32" i="1" s="1"/>
  <c r="H5" i="59"/>
  <c r="I5" i="59" s="1"/>
  <c r="D33" i="59"/>
  <c r="AA5" i="1" l="1"/>
  <c r="AA33" i="1" s="1"/>
  <c r="I33" i="59"/>
  <c r="AB5" i="1"/>
  <c r="AB33" i="1" s="1"/>
  <c r="H33" i="60"/>
  <c r="G32" i="53"/>
  <c r="G28" i="53"/>
  <c r="G24" i="53"/>
  <c r="G19" i="53"/>
  <c r="G18" i="53"/>
  <c r="G17" i="53"/>
  <c r="G15" i="53"/>
  <c r="G13" i="53"/>
  <c r="G12" i="53"/>
  <c r="G11" i="53"/>
  <c r="G10" i="53"/>
  <c r="G9" i="53"/>
  <c r="G8" i="53"/>
  <c r="G7" i="53"/>
  <c r="G6" i="53"/>
  <c r="G32" i="58"/>
  <c r="H32" i="58" s="1"/>
  <c r="S32" i="1" s="1"/>
  <c r="G28" i="58"/>
  <c r="H28" i="58" s="1"/>
  <c r="S28" i="1" s="1"/>
  <c r="G24" i="58"/>
  <c r="G19" i="58"/>
  <c r="H19" i="58" s="1"/>
  <c r="S19" i="1" s="1"/>
  <c r="G18" i="58"/>
  <c r="G17" i="58"/>
  <c r="H17" i="58" s="1"/>
  <c r="S17" i="1" s="1"/>
  <c r="G15" i="58"/>
  <c r="G13" i="58"/>
  <c r="G12" i="58"/>
  <c r="G11" i="58"/>
  <c r="G10" i="58"/>
  <c r="G9" i="58"/>
  <c r="G8" i="58"/>
  <c r="G7" i="58"/>
  <c r="G6" i="58"/>
  <c r="F32" i="57"/>
  <c r="G32" i="57" s="1"/>
  <c r="R32" i="1" s="1"/>
  <c r="F28" i="57"/>
  <c r="F24" i="57"/>
  <c r="G24" i="57" s="1"/>
  <c r="R24" i="1" s="1"/>
  <c r="F21" i="57"/>
  <c r="G21" i="57" s="1"/>
  <c r="R21" i="1" s="1"/>
  <c r="F19" i="57"/>
  <c r="G19" i="57" s="1"/>
  <c r="R19" i="1" s="1"/>
  <c r="F18" i="57"/>
  <c r="F17" i="57"/>
  <c r="G17" i="57" s="1"/>
  <c r="R17" i="1" s="1"/>
  <c r="F16" i="57"/>
  <c r="G16" i="57" s="1"/>
  <c r="R16" i="1" s="1"/>
  <c r="F15" i="57"/>
  <c r="F13" i="57"/>
  <c r="F12" i="57"/>
  <c r="F11" i="57"/>
  <c r="G11" i="57" s="1"/>
  <c r="R11" i="1" s="1"/>
  <c r="F10" i="57"/>
  <c r="G10" i="57" s="1"/>
  <c r="R10" i="1" s="1"/>
  <c r="F9" i="57"/>
  <c r="G9" i="57" s="1"/>
  <c r="R9" i="1" s="1"/>
  <c r="F8" i="57"/>
  <c r="G8" i="57" s="1"/>
  <c r="R8" i="1" s="1"/>
  <c r="F7" i="57"/>
  <c r="F6" i="57"/>
  <c r="G6" i="57" s="1"/>
  <c r="R6" i="1" s="1"/>
  <c r="H24" i="58"/>
  <c r="S24" i="1" s="1"/>
  <c r="S21" i="1"/>
  <c r="H18" i="58"/>
  <c r="S18" i="1" s="1"/>
  <c r="S16" i="1"/>
  <c r="H15" i="58"/>
  <c r="S15" i="1" s="1"/>
  <c r="H13" i="58"/>
  <c r="S13" i="1" s="1"/>
  <c r="H12" i="58"/>
  <c r="S12" i="1" s="1"/>
  <c r="H11" i="58"/>
  <c r="S11" i="1" s="1"/>
  <c r="H10" i="58"/>
  <c r="S10" i="1" s="1"/>
  <c r="H9" i="58"/>
  <c r="S9" i="1" s="1"/>
  <c r="H8" i="58"/>
  <c r="S8" i="1" s="1"/>
  <c r="H7" i="58"/>
  <c r="H6" i="58"/>
  <c r="G7" i="57"/>
  <c r="R7" i="1" s="1"/>
  <c r="G12" i="57"/>
  <c r="R12" i="1" s="1"/>
  <c r="G13" i="57"/>
  <c r="R13" i="1" s="1"/>
  <c r="G15" i="57"/>
  <c r="R15" i="1" s="1"/>
  <c r="G18" i="57"/>
  <c r="R18" i="1" s="1"/>
  <c r="G28" i="57"/>
  <c r="R28" i="1" s="1"/>
  <c r="S6" i="1" l="1"/>
  <c r="H34" i="58"/>
  <c r="S7" i="1"/>
  <c r="S33" i="1" s="1"/>
  <c r="R33" i="1"/>
  <c r="E33" i="57"/>
  <c r="D33" i="57"/>
  <c r="G33" i="57"/>
  <c r="G32" i="55"/>
  <c r="Q32" i="1" s="1"/>
  <c r="G7" i="55"/>
  <c r="Q7" i="1" s="1"/>
  <c r="G8" i="55"/>
  <c r="Q8" i="1" s="1"/>
  <c r="G9" i="55"/>
  <c r="Q9" i="1" s="1"/>
  <c r="G10" i="55"/>
  <c r="Q10" i="1" s="1"/>
  <c r="G11" i="55"/>
  <c r="Q11" i="1" s="1"/>
  <c r="G12" i="55"/>
  <c r="Q12" i="1" s="1"/>
  <c r="G13" i="55"/>
  <c r="Q13" i="1" s="1"/>
  <c r="G15" i="55"/>
  <c r="Q15" i="1" s="1"/>
  <c r="Q16" i="1"/>
  <c r="G17" i="55"/>
  <c r="Q17" i="1" s="1"/>
  <c r="G18" i="55"/>
  <c r="Q18" i="1" s="1"/>
  <c r="G19" i="55"/>
  <c r="Q19" i="1" s="1"/>
  <c r="Q21" i="1"/>
  <c r="G24" i="55"/>
  <c r="Q24" i="1" s="1"/>
  <c r="G28" i="55"/>
  <c r="Q28" i="1" s="1"/>
  <c r="G6" i="55"/>
  <c r="Q6" i="1" s="1"/>
  <c r="D33" i="56"/>
  <c r="P32" i="1"/>
  <c r="P28" i="1"/>
  <c r="P24" i="1"/>
  <c r="P21" i="1"/>
  <c r="G19" i="56"/>
  <c r="H19" i="56" s="1"/>
  <c r="P19" i="1" s="1"/>
  <c r="G18" i="56"/>
  <c r="H18" i="56" s="1"/>
  <c r="P18" i="1" s="1"/>
  <c r="P17" i="1"/>
  <c r="P16" i="1"/>
  <c r="P15" i="1"/>
  <c r="P13" i="1"/>
  <c r="G12" i="56"/>
  <c r="H12" i="56" s="1"/>
  <c r="P12" i="1" s="1"/>
  <c r="P11" i="1"/>
  <c r="G10" i="56"/>
  <c r="H10" i="56" s="1"/>
  <c r="P10" i="1" s="1"/>
  <c r="G9" i="56"/>
  <c r="H9" i="56" s="1"/>
  <c r="P9" i="1" s="1"/>
  <c r="G8" i="56"/>
  <c r="H8" i="56" s="1"/>
  <c r="P8" i="1" s="1"/>
  <c r="H7" i="56"/>
  <c r="P7" i="1" s="1"/>
  <c r="G7" i="56"/>
  <c r="G6" i="56"/>
  <c r="H6" i="56" s="1"/>
  <c r="P6" i="1" l="1"/>
  <c r="H33" i="56"/>
  <c r="P33" i="1"/>
  <c r="Q33" i="1"/>
  <c r="D33" i="55" l="1"/>
  <c r="G7" i="54"/>
  <c r="H7" i="54" s="1"/>
  <c r="G8" i="54"/>
  <c r="H8" i="54" s="1"/>
  <c r="O8" i="1" s="1"/>
  <c r="G9" i="54"/>
  <c r="H9" i="54" s="1"/>
  <c r="O9" i="1" s="1"/>
  <c r="G10" i="54"/>
  <c r="H10" i="54" s="1"/>
  <c r="O10" i="1" s="1"/>
  <c r="G11" i="54"/>
  <c r="H11" i="54" s="1"/>
  <c r="O11" i="1" s="1"/>
  <c r="G12" i="54"/>
  <c r="H12" i="54" s="1"/>
  <c r="O12" i="1" s="1"/>
  <c r="G13" i="54"/>
  <c r="H13" i="54" s="1"/>
  <c r="O13" i="1" s="1"/>
  <c r="G15" i="54"/>
  <c r="H15" i="54" s="1"/>
  <c r="O15" i="1" s="1"/>
  <c r="G17" i="54"/>
  <c r="H17" i="54" s="1"/>
  <c r="O17" i="1" s="1"/>
  <c r="G18" i="54"/>
  <c r="H18" i="54" s="1"/>
  <c r="O18" i="1" s="1"/>
  <c r="G19" i="54"/>
  <c r="H19" i="54" s="1"/>
  <c r="O19" i="1" s="1"/>
  <c r="E33" i="54"/>
  <c r="G34" i="54" s="1"/>
  <c r="G24" i="54"/>
  <c r="H24" i="54" s="1"/>
  <c r="O24" i="1" s="1"/>
  <c r="G28" i="54"/>
  <c r="H28" i="54" s="1"/>
  <c r="O28" i="1" s="1"/>
  <c r="G32" i="54"/>
  <c r="H32" i="54" s="1"/>
  <c r="O32" i="1" s="1"/>
  <c r="G6" i="54"/>
  <c r="H6" i="54" s="1"/>
  <c r="O6" i="1" s="1"/>
  <c r="D33" i="54"/>
  <c r="H6" i="53"/>
  <c r="N6" i="1" s="1"/>
  <c r="H7" i="53"/>
  <c r="N7" i="1" s="1"/>
  <c r="H8" i="53"/>
  <c r="N8" i="1" s="1"/>
  <c r="H9" i="53"/>
  <c r="N9" i="1" s="1"/>
  <c r="H10" i="53"/>
  <c r="N10" i="1" s="1"/>
  <c r="H11" i="53"/>
  <c r="N11" i="1" s="1"/>
  <c r="H12" i="53"/>
  <c r="N12" i="1" s="1"/>
  <c r="H13" i="53"/>
  <c r="N13" i="1" s="1"/>
  <c r="H15" i="53"/>
  <c r="N15" i="1" s="1"/>
  <c r="N16" i="1"/>
  <c r="H17" i="53"/>
  <c r="N17" i="1" s="1"/>
  <c r="H18" i="53"/>
  <c r="N18" i="1" s="1"/>
  <c r="H19" i="53"/>
  <c r="N19" i="1" s="1"/>
  <c r="N21" i="1"/>
  <c r="H24" i="53"/>
  <c r="N24" i="1" s="1"/>
  <c r="H28" i="53"/>
  <c r="N28" i="1" s="1"/>
  <c r="H32" i="53"/>
  <c r="N32" i="1" s="1"/>
  <c r="O7" i="1" l="1"/>
  <c r="H33" i="54"/>
  <c r="O33" i="1"/>
  <c r="N33" i="1"/>
  <c r="G33" i="55"/>
  <c r="D34" i="53"/>
  <c r="F32" i="52"/>
  <c r="K32" i="1" s="1"/>
  <c r="F6" i="52"/>
  <c r="K6" i="1" s="1"/>
  <c r="F7" i="52"/>
  <c r="K7" i="1" s="1"/>
  <c r="F8" i="52"/>
  <c r="K8" i="1" s="1"/>
  <c r="F9" i="52"/>
  <c r="K9" i="1" s="1"/>
  <c r="F10" i="52"/>
  <c r="K10" i="1" s="1"/>
  <c r="F11" i="52"/>
  <c r="K11" i="1" s="1"/>
  <c r="F12" i="52"/>
  <c r="K12" i="1" s="1"/>
  <c r="F13" i="52"/>
  <c r="K13" i="1" s="1"/>
  <c r="F14" i="52"/>
  <c r="K14" i="1" s="1"/>
  <c r="F15" i="52"/>
  <c r="K15" i="1" s="1"/>
  <c r="F16" i="52"/>
  <c r="K16" i="1" s="1"/>
  <c r="F17" i="52"/>
  <c r="K17" i="1" s="1"/>
  <c r="F18" i="52"/>
  <c r="K18" i="1" s="1"/>
  <c r="F19" i="52"/>
  <c r="K19" i="1" s="1"/>
  <c r="F20" i="52"/>
  <c r="K20" i="1" s="1"/>
  <c r="F21" i="52"/>
  <c r="K21" i="1" s="1"/>
  <c r="F22" i="52"/>
  <c r="K22" i="1" s="1"/>
  <c r="F23" i="52"/>
  <c r="K23" i="1" s="1"/>
  <c r="F24" i="52"/>
  <c r="K24" i="1" s="1"/>
  <c r="F25" i="52"/>
  <c r="K25" i="1" s="1"/>
  <c r="F26" i="52"/>
  <c r="K26" i="1" s="1"/>
  <c r="F27" i="52"/>
  <c r="K27" i="1" s="1"/>
  <c r="F28" i="52"/>
  <c r="K28" i="1" s="1"/>
  <c r="F29" i="52"/>
  <c r="K29" i="1" s="1"/>
  <c r="F30" i="52"/>
  <c r="K30" i="1" s="1"/>
  <c r="F31" i="52"/>
  <c r="K31" i="1" s="1"/>
  <c r="F5" i="52"/>
  <c r="K5" i="1" s="1"/>
  <c r="K33" i="1" s="1"/>
  <c r="E33" i="52"/>
  <c r="H6" i="51"/>
  <c r="J6" i="1" s="1"/>
  <c r="H7" i="51"/>
  <c r="J7" i="1" s="1"/>
  <c r="H8" i="51"/>
  <c r="J8" i="1" s="1"/>
  <c r="H9" i="51"/>
  <c r="J9" i="1" s="1"/>
  <c r="H10" i="51"/>
  <c r="J10" i="1" s="1"/>
  <c r="H11" i="51"/>
  <c r="J11" i="1" s="1"/>
  <c r="H12" i="51"/>
  <c r="J12" i="1" s="1"/>
  <c r="H13" i="51"/>
  <c r="J13" i="1" s="1"/>
  <c r="H14" i="51"/>
  <c r="J14" i="1" s="1"/>
  <c r="H15" i="51"/>
  <c r="J15" i="1" s="1"/>
  <c r="H16" i="51"/>
  <c r="J16" i="1" s="1"/>
  <c r="H17" i="51"/>
  <c r="J17" i="1" s="1"/>
  <c r="H18" i="51"/>
  <c r="J18" i="1" s="1"/>
  <c r="H19" i="51"/>
  <c r="J19" i="1" s="1"/>
  <c r="J20" i="1"/>
  <c r="H21" i="51"/>
  <c r="J21" i="1" s="1"/>
  <c r="J22" i="1"/>
  <c r="H23" i="51"/>
  <c r="J23" i="1" s="1"/>
  <c r="H24" i="51"/>
  <c r="J24" i="1" s="1"/>
  <c r="H25" i="51"/>
  <c r="J25" i="1" s="1"/>
  <c r="J26" i="1"/>
  <c r="J27" i="1"/>
  <c r="H28" i="51"/>
  <c r="J28" i="1" s="1"/>
  <c r="J29" i="1"/>
  <c r="J30" i="1"/>
  <c r="H31" i="51"/>
  <c r="J31" i="1" s="1"/>
  <c r="H32" i="51"/>
  <c r="J32" i="1" s="1"/>
  <c r="H6" i="50"/>
  <c r="I6" i="50" s="1"/>
  <c r="H7" i="50"/>
  <c r="H8" i="50"/>
  <c r="I8" i="50" s="1"/>
  <c r="H9" i="50"/>
  <c r="I9" i="50" s="1"/>
  <c r="H10" i="50"/>
  <c r="I10" i="50" s="1"/>
  <c r="H11" i="50"/>
  <c r="H12" i="50"/>
  <c r="I12" i="50" s="1"/>
  <c r="H13" i="50"/>
  <c r="I13" i="50" s="1"/>
  <c r="H14" i="50"/>
  <c r="I14" i="50" s="1"/>
  <c r="H15" i="50"/>
  <c r="H16" i="50"/>
  <c r="I16" i="50" s="1"/>
  <c r="H17" i="50"/>
  <c r="I17" i="50" s="1"/>
  <c r="I17" i="1" s="1"/>
  <c r="H18" i="50"/>
  <c r="I18" i="50" s="1"/>
  <c r="H19" i="50"/>
  <c r="H21" i="50"/>
  <c r="I21" i="50" s="1"/>
  <c r="I23" i="1"/>
  <c r="H24" i="50"/>
  <c r="I24" i="50" s="1"/>
  <c r="H25" i="50"/>
  <c r="I25" i="50" s="1"/>
  <c r="I25" i="1" s="1"/>
  <c r="H28" i="50"/>
  <c r="I28" i="50" s="1"/>
  <c r="H31" i="50"/>
  <c r="H32" i="50"/>
  <c r="I32" i="50" s="1"/>
  <c r="H5" i="50"/>
  <c r="F33" i="51"/>
  <c r="E33" i="51"/>
  <c r="I6" i="1"/>
  <c r="I9" i="1"/>
  <c r="I10" i="1"/>
  <c r="I13" i="1"/>
  <c r="I14" i="1"/>
  <c r="I16" i="1"/>
  <c r="I18" i="1"/>
  <c r="I20" i="1"/>
  <c r="I21" i="1"/>
  <c r="I22" i="1"/>
  <c r="I24" i="1"/>
  <c r="I26" i="1"/>
  <c r="I27" i="1"/>
  <c r="I28" i="1"/>
  <c r="I29" i="1"/>
  <c r="I30" i="1"/>
  <c r="I5" i="50" l="1"/>
  <c r="I5" i="1" s="1"/>
  <c r="I31" i="50"/>
  <c r="I31" i="1" s="1"/>
  <c r="I19" i="50"/>
  <c r="I19" i="1" s="1"/>
  <c r="I15" i="50"/>
  <c r="I15" i="1" s="1"/>
  <c r="I11" i="50"/>
  <c r="I11" i="1" s="1"/>
  <c r="I7" i="50"/>
  <c r="I7" i="1" s="1"/>
  <c r="J5" i="1"/>
  <c r="J33" i="1" s="1"/>
  <c r="H33" i="51"/>
  <c r="I12" i="1"/>
  <c r="I8" i="1"/>
  <c r="I32" i="1"/>
  <c r="H34" i="53"/>
  <c r="F33" i="52"/>
  <c r="I33" i="1" l="1"/>
  <c r="F33" i="50"/>
  <c r="E33" i="50"/>
  <c r="I33" i="50" l="1"/>
  <c r="H32" i="42"/>
  <c r="I32" i="42" s="1"/>
  <c r="H28" i="42"/>
  <c r="I28" i="42" s="1"/>
  <c r="E33" i="36"/>
  <c r="G19" i="46" l="1"/>
  <c r="G19" i="45"/>
  <c r="U21" i="1" l="1"/>
  <c r="G24" i="42"/>
  <c r="H24" i="42"/>
  <c r="G17" i="46" l="1"/>
  <c r="H17" i="46" s="1"/>
  <c r="G18" i="46"/>
  <c r="G17" i="45"/>
  <c r="H17" i="45" s="1"/>
  <c r="G18" i="45"/>
  <c r="G16" i="45"/>
  <c r="G27" i="46"/>
  <c r="G27" i="45"/>
  <c r="U16" i="1" l="1"/>
  <c r="U32" i="1"/>
  <c r="H23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5" i="1"/>
  <c r="E33" i="48" l="1"/>
  <c r="F33" i="48"/>
  <c r="G7" i="48"/>
  <c r="H7" i="48" s="1"/>
  <c r="G8" i="48"/>
  <c r="H8" i="48" s="1"/>
  <c r="AF8" i="1" s="1"/>
  <c r="G10" i="48"/>
  <c r="H10" i="48" s="1"/>
  <c r="AF10" i="1" s="1"/>
  <c r="G12" i="48"/>
  <c r="H12" i="48" s="1"/>
  <c r="AF12" i="1" s="1"/>
  <c r="G17" i="48"/>
  <c r="H17" i="48" s="1"/>
  <c r="AF17" i="1" s="1"/>
  <c r="G18" i="48"/>
  <c r="H18" i="48" s="1"/>
  <c r="AF18" i="1" s="1"/>
  <c r="G19" i="48"/>
  <c r="H19" i="48" s="1"/>
  <c r="AF19" i="1" s="1"/>
  <c r="G28" i="48"/>
  <c r="H28" i="48" s="1"/>
  <c r="AF28" i="1" s="1"/>
  <c r="D33" i="48"/>
  <c r="E34" i="44"/>
  <c r="G6" i="43"/>
  <c r="H6" i="43" s="1"/>
  <c r="L6" i="1" s="1"/>
  <c r="G7" i="43"/>
  <c r="H7" i="43" s="1"/>
  <c r="L7" i="1" s="1"/>
  <c r="G8" i="43"/>
  <c r="H8" i="43" s="1"/>
  <c r="L8" i="1" s="1"/>
  <c r="G9" i="43"/>
  <c r="H9" i="43" s="1"/>
  <c r="L9" i="1" s="1"/>
  <c r="G10" i="43"/>
  <c r="H10" i="43" s="1"/>
  <c r="L10" i="1" s="1"/>
  <c r="G11" i="43"/>
  <c r="H11" i="43" s="1"/>
  <c r="L11" i="1" s="1"/>
  <c r="G12" i="43"/>
  <c r="H12" i="43" s="1"/>
  <c r="L12" i="1" s="1"/>
  <c r="G13" i="43"/>
  <c r="H13" i="43" s="1"/>
  <c r="L13" i="1" s="1"/>
  <c r="G14" i="43"/>
  <c r="H14" i="43" s="1"/>
  <c r="L14" i="1" s="1"/>
  <c r="G15" i="43"/>
  <c r="H15" i="43" s="1"/>
  <c r="L15" i="1" s="1"/>
  <c r="G16" i="43"/>
  <c r="H16" i="43" s="1"/>
  <c r="L16" i="1" s="1"/>
  <c r="G17" i="43"/>
  <c r="H17" i="43" s="1"/>
  <c r="L17" i="1" s="1"/>
  <c r="G18" i="43"/>
  <c r="H18" i="43" s="1"/>
  <c r="L18" i="1" s="1"/>
  <c r="G19" i="43"/>
  <c r="H19" i="43" s="1"/>
  <c r="L19" i="1" s="1"/>
  <c r="G20" i="43"/>
  <c r="H20" i="43" s="1"/>
  <c r="L20" i="1" s="1"/>
  <c r="G21" i="43"/>
  <c r="H21" i="43" s="1"/>
  <c r="L21" i="1" s="1"/>
  <c r="G22" i="43"/>
  <c r="H22" i="43" s="1"/>
  <c r="L22" i="1" s="1"/>
  <c r="G23" i="43"/>
  <c r="H23" i="43" s="1"/>
  <c r="L23" i="1" s="1"/>
  <c r="G24" i="43"/>
  <c r="H24" i="43" s="1"/>
  <c r="L24" i="1" s="1"/>
  <c r="G25" i="43"/>
  <c r="H25" i="43" s="1"/>
  <c r="L25" i="1" s="1"/>
  <c r="G26" i="43"/>
  <c r="H26" i="43" s="1"/>
  <c r="L26" i="1" s="1"/>
  <c r="G27" i="43"/>
  <c r="H27" i="43" s="1"/>
  <c r="L27" i="1" s="1"/>
  <c r="G28" i="43"/>
  <c r="H28" i="43" s="1"/>
  <c r="L28" i="1" s="1"/>
  <c r="G29" i="43"/>
  <c r="H29" i="43" s="1"/>
  <c r="L29" i="1" s="1"/>
  <c r="G30" i="43"/>
  <c r="H30" i="43" s="1"/>
  <c r="L30" i="1" s="1"/>
  <c r="G31" i="43"/>
  <c r="H31" i="43" s="1"/>
  <c r="L31" i="1" s="1"/>
  <c r="G32" i="43"/>
  <c r="H32" i="43" s="1"/>
  <c r="L32" i="1" s="1"/>
  <c r="H22" i="47"/>
  <c r="G22" i="1" s="1"/>
  <c r="G6" i="47"/>
  <c r="H6" i="47" s="1"/>
  <c r="G6" i="1" s="1"/>
  <c r="H7" i="47"/>
  <c r="G7" i="1" s="1"/>
  <c r="H8" i="47"/>
  <c r="G8" i="1" s="1"/>
  <c r="G9" i="47"/>
  <c r="H9" i="47" s="1"/>
  <c r="G9" i="1" s="1"/>
  <c r="G10" i="47"/>
  <c r="H10" i="47" s="1"/>
  <c r="G10" i="1" s="1"/>
  <c r="H11" i="47"/>
  <c r="G11" i="1" s="1"/>
  <c r="G12" i="47"/>
  <c r="H12" i="47" s="1"/>
  <c r="G12" i="1" s="1"/>
  <c r="G13" i="47"/>
  <c r="H13" i="47" s="1"/>
  <c r="G13" i="1" s="1"/>
  <c r="G14" i="47"/>
  <c r="H14" i="47" s="1"/>
  <c r="G14" i="1" s="1"/>
  <c r="G15" i="47"/>
  <c r="H15" i="47" s="1"/>
  <c r="G15" i="1" s="1"/>
  <c r="G16" i="47"/>
  <c r="H16" i="47" s="1"/>
  <c r="G16" i="1" s="1"/>
  <c r="G17" i="47"/>
  <c r="H17" i="47" s="1"/>
  <c r="G17" i="1" s="1"/>
  <c r="H18" i="47"/>
  <c r="G18" i="1" s="1"/>
  <c r="H19" i="47"/>
  <c r="G19" i="1" s="1"/>
  <c r="G20" i="47"/>
  <c r="H20" i="47" s="1"/>
  <c r="G20" i="1" s="1"/>
  <c r="G21" i="47"/>
  <c r="H21" i="47" s="1"/>
  <c r="G21" i="1" s="1"/>
  <c r="G22" i="47"/>
  <c r="G23" i="47"/>
  <c r="H23" i="47" s="1"/>
  <c r="G23" i="1" s="1"/>
  <c r="H24" i="47"/>
  <c r="G24" i="1" s="1"/>
  <c r="G25" i="47"/>
  <c r="H25" i="47" s="1"/>
  <c r="G25" i="1" s="1"/>
  <c r="G26" i="47"/>
  <c r="H26" i="47" s="1"/>
  <c r="G26" i="1" s="1"/>
  <c r="G27" i="47"/>
  <c r="H27" i="47" s="1"/>
  <c r="G27" i="1" s="1"/>
  <c r="G28" i="47"/>
  <c r="H28" i="47" s="1"/>
  <c r="G28" i="1" s="1"/>
  <c r="G29" i="47"/>
  <c r="H29" i="47" s="1"/>
  <c r="G29" i="1" s="1"/>
  <c r="G30" i="47"/>
  <c r="H30" i="47" s="1"/>
  <c r="G30" i="1" s="1"/>
  <c r="G31" i="47"/>
  <c r="H31" i="47" s="1"/>
  <c r="G31" i="1" s="1"/>
  <c r="G32" i="47"/>
  <c r="H32" i="47" s="1"/>
  <c r="G32" i="1" s="1"/>
  <c r="G5" i="47"/>
  <c r="H5" i="47" s="1"/>
  <c r="G5" i="1" s="1"/>
  <c r="D33" i="47"/>
  <c r="D33" i="46"/>
  <c r="G32" i="46"/>
  <c r="H32" i="46" s="1"/>
  <c r="F32" i="1" s="1"/>
  <c r="G31" i="46"/>
  <c r="H31" i="46" s="1"/>
  <c r="F31" i="1" s="1"/>
  <c r="G30" i="46"/>
  <c r="G29" i="46"/>
  <c r="H29" i="46" s="1"/>
  <c r="F29" i="1" s="1"/>
  <c r="G28" i="46"/>
  <c r="H28" i="46" s="1"/>
  <c r="F28" i="1" s="1"/>
  <c r="H27" i="46"/>
  <c r="F27" i="1" s="1"/>
  <c r="G26" i="46"/>
  <c r="H26" i="46" s="1"/>
  <c r="F26" i="1" s="1"/>
  <c r="G25" i="46"/>
  <c r="H25" i="46" s="1"/>
  <c r="F25" i="1" s="1"/>
  <c r="G24" i="46"/>
  <c r="H24" i="46" s="1"/>
  <c r="F24" i="1" s="1"/>
  <c r="G23" i="46"/>
  <c r="H23" i="46" s="1"/>
  <c r="F23" i="1" s="1"/>
  <c r="G22" i="46"/>
  <c r="H22" i="46" s="1"/>
  <c r="F22" i="1" s="1"/>
  <c r="G21" i="46"/>
  <c r="H21" i="46" s="1"/>
  <c r="F21" i="1" s="1"/>
  <c r="G20" i="46"/>
  <c r="H20" i="46" s="1"/>
  <c r="F20" i="1" s="1"/>
  <c r="H19" i="46"/>
  <c r="F19" i="1" s="1"/>
  <c r="H18" i="46"/>
  <c r="F18" i="1" s="1"/>
  <c r="F17" i="1"/>
  <c r="G16" i="46"/>
  <c r="H16" i="46" s="1"/>
  <c r="F16" i="1" s="1"/>
  <c r="G15" i="46"/>
  <c r="H15" i="46" s="1"/>
  <c r="F15" i="1" s="1"/>
  <c r="G14" i="46"/>
  <c r="H14" i="46" s="1"/>
  <c r="F14" i="1" s="1"/>
  <c r="G13" i="46"/>
  <c r="H13" i="46" s="1"/>
  <c r="F13" i="1" s="1"/>
  <c r="G12" i="46"/>
  <c r="H12" i="46" s="1"/>
  <c r="F12" i="1" s="1"/>
  <c r="F11" i="1"/>
  <c r="H10" i="46"/>
  <c r="F10" i="1" s="1"/>
  <c r="G9" i="46"/>
  <c r="H9" i="46" s="1"/>
  <c r="F9" i="1" s="1"/>
  <c r="G8" i="46"/>
  <c r="H8" i="46" s="1"/>
  <c r="F8" i="1" s="1"/>
  <c r="G7" i="46"/>
  <c r="H7" i="46" s="1"/>
  <c r="F7" i="1" s="1"/>
  <c r="G6" i="46"/>
  <c r="H6" i="46" s="1"/>
  <c r="F6" i="1" s="1"/>
  <c r="G5" i="46"/>
  <c r="H5" i="46" s="1"/>
  <c r="F5" i="1" s="1"/>
  <c r="G6" i="45"/>
  <c r="H6" i="45" s="1"/>
  <c r="E6" i="1" s="1"/>
  <c r="G7" i="45"/>
  <c r="H7" i="45" s="1"/>
  <c r="E7" i="1" s="1"/>
  <c r="G8" i="45"/>
  <c r="H8" i="45" s="1"/>
  <c r="E8" i="1" s="1"/>
  <c r="G9" i="45"/>
  <c r="H9" i="45" s="1"/>
  <c r="E9" i="1" s="1"/>
  <c r="G10" i="45"/>
  <c r="H10" i="45" s="1"/>
  <c r="E10" i="1" s="1"/>
  <c r="E11" i="1"/>
  <c r="G12" i="45"/>
  <c r="H12" i="45" s="1"/>
  <c r="E12" i="1" s="1"/>
  <c r="G13" i="45"/>
  <c r="H13" i="45" s="1"/>
  <c r="E13" i="1" s="1"/>
  <c r="G14" i="45"/>
  <c r="H14" i="45" s="1"/>
  <c r="E14" i="1" s="1"/>
  <c r="G15" i="45"/>
  <c r="H15" i="45" s="1"/>
  <c r="E15" i="1" s="1"/>
  <c r="H16" i="45"/>
  <c r="E16" i="1" s="1"/>
  <c r="E17" i="1"/>
  <c r="H18" i="45"/>
  <c r="E18" i="1" s="1"/>
  <c r="H19" i="45"/>
  <c r="E19" i="1" s="1"/>
  <c r="G20" i="45"/>
  <c r="H20" i="45" s="1"/>
  <c r="E20" i="1" s="1"/>
  <c r="G21" i="45"/>
  <c r="H21" i="45" s="1"/>
  <c r="E21" i="1" s="1"/>
  <c r="G22" i="45"/>
  <c r="H22" i="45" s="1"/>
  <c r="E22" i="1" s="1"/>
  <c r="G23" i="45"/>
  <c r="H23" i="45" s="1"/>
  <c r="E23" i="1" s="1"/>
  <c r="G24" i="45"/>
  <c r="H24" i="45" s="1"/>
  <c r="E24" i="1" s="1"/>
  <c r="G25" i="45"/>
  <c r="H25" i="45" s="1"/>
  <c r="E25" i="1" s="1"/>
  <c r="G26" i="45"/>
  <c r="H26" i="45" s="1"/>
  <c r="E26" i="1" s="1"/>
  <c r="H27" i="45"/>
  <c r="E27" i="1" s="1"/>
  <c r="G28" i="45"/>
  <c r="H28" i="45" s="1"/>
  <c r="E28" i="1" s="1"/>
  <c r="G29" i="45"/>
  <c r="H29" i="45" s="1"/>
  <c r="E29" i="1" s="1"/>
  <c r="G30" i="45"/>
  <c r="H30" i="45" s="1"/>
  <c r="E30" i="1" s="1"/>
  <c r="G31" i="45"/>
  <c r="H31" i="45" s="1"/>
  <c r="E31" i="1" s="1"/>
  <c r="G32" i="45"/>
  <c r="H32" i="45" s="1"/>
  <c r="E32" i="1" s="1"/>
  <c r="G5" i="45"/>
  <c r="H5" i="45" s="1"/>
  <c r="E5" i="1" s="1"/>
  <c r="D33" i="45"/>
  <c r="G33" i="1" l="1"/>
  <c r="F30" i="1"/>
  <c r="F33" i="1" s="1"/>
  <c r="H30" i="46"/>
  <c r="AF7" i="1"/>
  <c r="H5" i="48"/>
  <c r="AF5" i="1" s="1"/>
  <c r="H31" i="48"/>
  <c r="AF31" i="1" s="1"/>
  <c r="H29" i="48"/>
  <c r="AF29" i="1" s="1"/>
  <c r="H26" i="48"/>
  <c r="AF26" i="1" s="1"/>
  <c r="H24" i="48"/>
  <c r="AF24" i="1" s="1"/>
  <c r="H22" i="48"/>
  <c r="AF22" i="1" s="1"/>
  <c r="H20" i="48"/>
  <c r="AF20" i="1" s="1"/>
  <c r="H15" i="48"/>
  <c r="AF15" i="1" s="1"/>
  <c r="H13" i="48"/>
  <c r="AF13" i="1" s="1"/>
  <c r="H9" i="48"/>
  <c r="AF9" i="1" s="1"/>
  <c r="H6" i="48"/>
  <c r="AF6" i="1" s="1"/>
  <c r="H32" i="48"/>
  <c r="AF32" i="1" s="1"/>
  <c r="H30" i="48"/>
  <c r="AF30" i="1" s="1"/>
  <c r="H27" i="48"/>
  <c r="AF27" i="1" s="1"/>
  <c r="H25" i="48"/>
  <c r="AF25" i="1" s="1"/>
  <c r="H23" i="48"/>
  <c r="AF23" i="1" s="1"/>
  <c r="H21" i="48"/>
  <c r="AF21" i="1" s="1"/>
  <c r="H16" i="48"/>
  <c r="AF16" i="1" s="1"/>
  <c r="H14" i="48"/>
  <c r="AF14" i="1" s="1"/>
  <c r="H11" i="48"/>
  <c r="AF11" i="1" s="1"/>
  <c r="H33" i="47"/>
  <c r="H33" i="45"/>
  <c r="H33" i="46"/>
  <c r="AF33" i="1" l="1"/>
  <c r="H33" i="48"/>
  <c r="F6" i="20"/>
  <c r="E33" i="1"/>
  <c r="F21" i="20" l="1"/>
  <c r="G21" i="20" s="1"/>
  <c r="W21" i="1" s="1"/>
  <c r="X21" i="1"/>
  <c r="E33" i="34" l="1"/>
  <c r="E33" i="35"/>
  <c r="D33" i="34"/>
  <c r="F34" i="34" s="1"/>
  <c r="F21" i="35"/>
  <c r="G21" i="35" s="1"/>
  <c r="Y21" i="1" s="1"/>
  <c r="F19" i="35"/>
  <c r="G19" i="35" s="1"/>
  <c r="F21" i="34"/>
  <c r="F19" i="34"/>
  <c r="G19" i="34" s="1"/>
  <c r="G21" i="34" l="1"/>
  <c r="Z21" i="1" s="1"/>
  <c r="F33" i="33"/>
  <c r="F32" i="35" l="1"/>
  <c r="G32" i="35" s="1"/>
  <c r="Y32" i="1" s="1"/>
  <c r="F32" i="34"/>
  <c r="G32" i="34"/>
  <c r="Z32" i="1" s="1"/>
  <c r="G32" i="33"/>
  <c r="H32" i="33"/>
  <c r="X32" i="1" s="1"/>
  <c r="F32" i="20"/>
  <c r="G32" i="20" s="1"/>
  <c r="W32" i="1" s="1"/>
  <c r="F33" i="42"/>
  <c r="F34" i="43"/>
  <c r="I24" i="42" l="1"/>
  <c r="E34" i="43"/>
  <c r="F6" i="44"/>
  <c r="M6" i="1" s="1"/>
  <c r="F7" i="44"/>
  <c r="M7" i="1" s="1"/>
  <c r="F8" i="44"/>
  <c r="M8" i="1" s="1"/>
  <c r="F9" i="44"/>
  <c r="M9" i="1" s="1"/>
  <c r="F10" i="44"/>
  <c r="M10" i="1" s="1"/>
  <c r="F11" i="44"/>
  <c r="M11" i="1" s="1"/>
  <c r="F12" i="44"/>
  <c r="M12" i="1" s="1"/>
  <c r="F13" i="44"/>
  <c r="M13" i="1" s="1"/>
  <c r="F14" i="44"/>
  <c r="M14" i="1" s="1"/>
  <c r="F15" i="44"/>
  <c r="M15" i="1" s="1"/>
  <c r="F16" i="44"/>
  <c r="M16" i="1" s="1"/>
  <c r="F17" i="44"/>
  <c r="M17" i="1" s="1"/>
  <c r="F18" i="44"/>
  <c r="M18" i="1" s="1"/>
  <c r="F19" i="44"/>
  <c r="M19" i="1" s="1"/>
  <c r="F20" i="44"/>
  <c r="M20" i="1" s="1"/>
  <c r="F21" i="44"/>
  <c r="M21" i="1" s="1"/>
  <c r="F22" i="44"/>
  <c r="M22" i="1" s="1"/>
  <c r="F23" i="44"/>
  <c r="M23" i="1" s="1"/>
  <c r="F24" i="44"/>
  <c r="M24" i="1" s="1"/>
  <c r="F25" i="44"/>
  <c r="M25" i="1" s="1"/>
  <c r="F26" i="44"/>
  <c r="M26" i="1" s="1"/>
  <c r="F27" i="44"/>
  <c r="M27" i="1" s="1"/>
  <c r="F28" i="44"/>
  <c r="M28" i="1" s="1"/>
  <c r="F29" i="44"/>
  <c r="M29" i="1" s="1"/>
  <c r="F30" i="44"/>
  <c r="M30" i="1" s="1"/>
  <c r="F31" i="44"/>
  <c r="M31" i="1" s="1"/>
  <c r="F32" i="44"/>
  <c r="M32" i="1" s="1"/>
  <c r="F5" i="44"/>
  <c r="M5" i="1" s="1"/>
  <c r="D33" i="44"/>
  <c r="G5" i="43"/>
  <c r="H5" i="43" s="1"/>
  <c r="D34" i="43"/>
  <c r="G7" i="42"/>
  <c r="I7" i="42"/>
  <c r="U7" i="1" s="1"/>
  <c r="G8" i="42"/>
  <c r="I8" i="42"/>
  <c r="U8" i="1" s="1"/>
  <c r="G9" i="42"/>
  <c r="I9" i="42"/>
  <c r="U9" i="1" s="1"/>
  <c r="G10" i="42"/>
  <c r="I10" i="42"/>
  <c r="U10" i="1" s="1"/>
  <c r="G11" i="42"/>
  <c r="I11" i="42"/>
  <c r="U11" i="1" s="1"/>
  <c r="G12" i="42"/>
  <c r="I12" i="42"/>
  <c r="U12" i="1" s="1"/>
  <c r="G13" i="42"/>
  <c r="I13" i="42"/>
  <c r="U13" i="1" s="1"/>
  <c r="G15" i="42"/>
  <c r="H15" i="42"/>
  <c r="I15" i="42" s="1"/>
  <c r="U15" i="1" s="1"/>
  <c r="G17" i="42"/>
  <c r="H17" i="42"/>
  <c r="G18" i="42"/>
  <c r="H18" i="42"/>
  <c r="I18" i="42" s="1"/>
  <c r="U18" i="1" s="1"/>
  <c r="G19" i="42"/>
  <c r="H19" i="42"/>
  <c r="I19" i="42" s="1"/>
  <c r="U19" i="1" s="1"/>
  <c r="G28" i="42"/>
  <c r="I6" i="42"/>
  <c r="U6" i="1" s="1"/>
  <c r="G6" i="42"/>
  <c r="D33" i="42"/>
  <c r="I33" i="42" l="1"/>
  <c r="L5" i="1"/>
  <c r="H34" i="43"/>
  <c r="U24" i="1"/>
  <c r="U28" i="1"/>
  <c r="I17" i="42"/>
  <c r="U17" i="1" s="1"/>
  <c r="E33" i="42"/>
  <c r="F33" i="44"/>
  <c r="U33" i="1" l="1"/>
  <c r="X16" i="1" l="1"/>
  <c r="L33" i="1"/>
  <c r="M33" i="1"/>
  <c r="T13" i="1"/>
  <c r="T16" i="1"/>
  <c r="T20" i="1"/>
  <c r="T21" i="1"/>
  <c r="T22" i="1"/>
  <c r="T23" i="1"/>
  <c r="T25" i="1"/>
  <c r="T26" i="1"/>
  <c r="T27" i="1"/>
  <c r="T29" i="1"/>
  <c r="T30" i="1"/>
  <c r="T31" i="1"/>
  <c r="T32" i="1"/>
  <c r="G15" i="39"/>
  <c r="H15" i="39" s="1"/>
  <c r="G6" i="39"/>
  <c r="H6" i="39" s="1"/>
  <c r="G7" i="39"/>
  <c r="H7" i="39" s="1"/>
  <c r="G8" i="39"/>
  <c r="H8" i="39" s="1"/>
  <c r="G9" i="39"/>
  <c r="H9" i="39" s="1"/>
  <c r="G10" i="39"/>
  <c r="H10" i="39" s="1"/>
  <c r="G11" i="39"/>
  <c r="H11" i="39" s="1"/>
  <c r="G12" i="39"/>
  <c r="H12" i="39" s="1"/>
  <c r="G13" i="39"/>
  <c r="H13" i="39" s="1"/>
  <c r="G14" i="39"/>
  <c r="H14" i="39" s="1"/>
  <c r="G16" i="39"/>
  <c r="H16" i="39" s="1"/>
  <c r="G17" i="39"/>
  <c r="H17" i="39" s="1"/>
  <c r="G18" i="39"/>
  <c r="H18" i="39" s="1"/>
  <c r="G19" i="39"/>
  <c r="H19" i="39" s="1"/>
  <c r="G20" i="39"/>
  <c r="H20" i="39" s="1"/>
  <c r="G21" i="39"/>
  <c r="H21" i="39" s="1"/>
  <c r="G22" i="39"/>
  <c r="H22" i="39" s="1"/>
  <c r="G23" i="39"/>
  <c r="H23" i="39" s="1"/>
  <c r="G24" i="39"/>
  <c r="H24" i="39" s="1"/>
  <c r="G25" i="39"/>
  <c r="H25" i="39" s="1"/>
  <c r="G26" i="39"/>
  <c r="H26" i="39" s="1"/>
  <c r="G27" i="39"/>
  <c r="H27" i="39" s="1"/>
  <c r="G28" i="39"/>
  <c r="H28" i="39" s="1"/>
  <c r="G29" i="39"/>
  <c r="H29" i="39" s="1"/>
  <c r="G30" i="39"/>
  <c r="H30" i="39" s="1"/>
  <c r="G31" i="39"/>
  <c r="H31" i="39" s="1"/>
  <c r="G32" i="39"/>
  <c r="H32" i="39" s="1"/>
  <c r="G5" i="39"/>
  <c r="H5" i="39" s="1"/>
  <c r="V29" i="1" l="1"/>
  <c r="AG29" i="1" s="1"/>
  <c r="V21" i="1"/>
  <c r="AG21" i="1" s="1"/>
  <c r="V17" i="1"/>
  <c r="V12" i="1"/>
  <c r="V8" i="1"/>
  <c r="V5" i="1"/>
  <c r="V24" i="1"/>
  <c r="V16" i="1"/>
  <c r="V11" i="1"/>
  <c r="V7" i="1"/>
  <c r="V20" i="1"/>
  <c r="AG20" i="1" s="1"/>
  <c r="V27" i="1"/>
  <c r="AG27" i="1" s="1"/>
  <c r="V23" i="1"/>
  <c r="AG23" i="1" s="1"/>
  <c r="V19" i="1"/>
  <c r="V14" i="1"/>
  <c r="V10" i="1"/>
  <c r="V6" i="1"/>
  <c r="V25" i="1"/>
  <c r="AG25" i="1" s="1"/>
  <c r="V28" i="1"/>
  <c r="V31" i="1"/>
  <c r="AG31" i="1" s="1"/>
  <c r="V30" i="1"/>
  <c r="AG30" i="1" s="1"/>
  <c r="V26" i="1"/>
  <c r="AG26" i="1" s="1"/>
  <c r="V22" i="1"/>
  <c r="AG22" i="1" s="1"/>
  <c r="V18" i="1"/>
  <c r="V13" i="1"/>
  <c r="V9" i="1"/>
  <c r="V15" i="1"/>
  <c r="V32" i="1"/>
  <c r="AG32" i="1" s="1"/>
  <c r="H33" i="39" l="1"/>
  <c r="V33" i="1"/>
  <c r="D33" i="39"/>
  <c r="G6" i="38" l="1"/>
  <c r="T6" i="1" s="1"/>
  <c r="G7" i="38"/>
  <c r="T7" i="1" s="1"/>
  <c r="G8" i="38"/>
  <c r="T8" i="1" s="1"/>
  <c r="G9" i="38"/>
  <c r="T9" i="1" s="1"/>
  <c r="G10" i="38"/>
  <c r="T10" i="1" s="1"/>
  <c r="G11" i="38"/>
  <c r="T11" i="1" s="1"/>
  <c r="G12" i="38"/>
  <c r="T12" i="1" s="1"/>
  <c r="G14" i="38"/>
  <c r="T14" i="1" s="1"/>
  <c r="AG14" i="1" s="1"/>
  <c r="G15" i="38"/>
  <c r="T15" i="1" s="1"/>
  <c r="G17" i="38"/>
  <c r="T17" i="1" s="1"/>
  <c r="G18" i="38"/>
  <c r="T18" i="1" s="1"/>
  <c r="G19" i="38"/>
  <c r="T19" i="1" s="1"/>
  <c r="G24" i="38"/>
  <c r="T24" i="1" s="1"/>
  <c r="G28" i="38"/>
  <c r="G5" i="38"/>
  <c r="G33" i="38" s="1"/>
  <c r="D33" i="38"/>
  <c r="T28" i="1" l="1"/>
  <c r="D10" i="12"/>
  <c r="E10" i="12" s="1"/>
  <c r="T5" i="1"/>
  <c r="AG5" i="1" s="1"/>
  <c r="D7" i="13"/>
  <c r="E7" i="13" s="1"/>
  <c r="D11" i="12"/>
  <c r="E11" i="12" s="1"/>
  <c r="D15" i="13"/>
  <c r="E15" i="13" s="1"/>
  <c r="D14" i="13"/>
  <c r="E14" i="13" s="1"/>
  <c r="D17" i="13"/>
  <c r="E17" i="13" s="1"/>
  <c r="D10" i="13"/>
  <c r="E10" i="13" s="1"/>
  <c r="D16" i="13"/>
  <c r="E16" i="13" s="1"/>
  <c r="D12" i="13"/>
  <c r="E12" i="13" s="1"/>
  <c r="D13" i="13"/>
  <c r="E13" i="13" s="1"/>
  <c r="D33" i="35"/>
  <c r="F28" i="35"/>
  <c r="G28" i="35" s="1"/>
  <c r="Y28" i="1" s="1"/>
  <c r="F24" i="35"/>
  <c r="G24" i="35" s="1"/>
  <c r="Y24" i="1" s="1"/>
  <c r="Y19" i="1"/>
  <c r="F18" i="35"/>
  <c r="G18" i="35" s="1"/>
  <c r="Y18" i="1" s="1"/>
  <c r="F17" i="35"/>
  <c r="G17" i="35" s="1"/>
  <c r="Y17" i="1" s="1"/>
  <c r="F16" i="35"/>
  <c r="G16" i="35" s="1"/>
  <c r="Y16" i="1" s="1"/>
  <c r="F15" i="35"/>
  <c r="G15" i="35" s="1"/>
  <c r="Y15" i="1" s="1"/>
  <c r="F13" i="35"/>
  <c r="G13" i="35" s="1"/>
  <c r="Y13" i="1" s="1"/>
  <c r="F12" i="35"/>
  <c r="G12" i="35" s="1"/>
  <c r="Y12" i="1" s="1"/>
  <c r="F11" i="35"/>
  <c r="G11" i="35" s="1"/>
  <c r="Y11" i="1" s="1"/>
  <c r="F10" i="35"/>
  <c r="G10" i="35" s="1"/>
  <c r="Y10" i="1" s="1"/>
  <c r="F9" i="35"/>
  <c r="G9" i="35" s="1"/>
  <c r="Y9" i="1" s="1"/>
  <c r="F8" i="35"/>
  <c r="G8" i="35" s="1"/>
  <c r="F7" i="35"/>
  <c r="G7" i="35" s="1"/>
  <c r="Y7" i="1" s="1"/>
  <c r="F6" i="35"/>
  <c r="G6" i="35" s="1"/>
  <c r="F28" i="34"/>
  <c r="G28" i="34" s="1"/>
  <c r="Z28" i="1" s="1"/>
  <c r="F24" i="34"/>
  <c r="G24" i="34" s="1"/>
  <c r="Z24" i="1" s="1"/>
  <c r="Z19" i="1"/>
  <c r="F18" i="34"/>
  <c r="G18" i="34" s="1"/>
  <c r="Z18" i="1" s="1"/>
  <c r="F17" i="34"/>
  <c r="G17" i="34" s="1"/>
  <c r="Z17" i="1" s="1"/>
  <c r="F16" i="34"/>
  <c r="G16" i="34" s="1"/>
  <c r="Z16" i="1" s="1"/>
  <c r="F15" i="34"/>
  <c r="G15" i="34" s="1"/>
  <c r="Z15" i="1" s="1"/>
  <c r="F13" i="34"/>
  <c r="G13" i="34" s="1"/>
  <c r="Z13" i="1" s="1"/>
  <c r="F12" i="34"/>
  <c r="G12" i="34" s="1"/>
  <c r="Z12" i="1" s="1"/>
  <c r="F11" i="34"/>
  <c r="G11" i="34" s="1"/>
  <c r="Z11" i="1" s="1"/>
  <c r="F10" i="34"/>
  <c r="G10" i="34" s="1"/>
  <c r="Z10" i="1" s="1"/>
  <c r="F9" i="34"/>
  <c r="G9" i="34" s="1"/>
  <c r="Z9" i="1" s="1"/>
  <c r="F8" i="34"/>
  <c r="G8" i="34" s="1"/>
  <c r="F7" i="34"/>
  <c r="G7" i="34" s="1"/>
  <c r="Z7" i="1" s="1"/>
  <c r="F6" i="34"/>
  <c r="G6" i="34" s="1"/>
  <c r="G7" i="33"/>
  <c r="G8" i="33"/>
  <c r="G9" i="33"/>
  <c r="H9" i="33" s="1"/>
  <c r="X9" i="1" s="1"/>
  <c r="G10" i="33"/>
  <c r="G11" i="33"/>
  <c r="G12" i="33"/>
  <c r="G13" i="33"/>
  <c r="G15" i="33"/>
  <c r="G17" i="33"/>
  <c r="G18" i="33"/>
  <c r="G19" i="33"/>
  <c r="G24" i="33"/>
  <c r="G28" i="33"/>
  <c r="G6" i="33"/>
  <c r="Z6" i="1" l="1"/>
  <c r="G33" i="34"/>
  <c r="T33" i="1"/>
  <c r="D9" i="13"/>
  <c r="E9" i="13" s="1"/>
  <c r="Y6" i="1"/>
  <c r="G33" i="35"/>
  <c r="F34" i="35"/>
  <c r="H33" i="1"/>
  <c r="G33" i="36"/>
  <c r="Y8" i="1"/>
  <c r="Z8" i="1"/>
  <c r="E33" i="33"/>
  <c r="G34" i="33" s="1"/>
  <c r="D33" i="33"/>
  <c r="H28" i="33"/>
  <c r="H24" i="33"/>
  <c r="X24" i="1" s="1"/>
  <c r="H19" i="33"/>
  <c r="X19" i="1" s="1"/>
  <c r="H18" i="33"/>
  <c r="X18" i="1" s="1"/>
  <c r="H17" i="33"/>
  <c r="X17" i="1" s="1"/>
  <c r="H15" i="33"/>
  <c r="X15" i="1" s="1"/>
  <c r="H13" i="33"/>
  <c r="X13" i="1" s="1"/>
  <c r="H12" i="33"/>
  <c r="X12" i="1" s="1"/>
  <c r="H11" i="33"/>
  <c r="X11" i="1" s="1"/>
  <c r="H10" i="33"/>
  <c r="X10" i="1" s="1"/>
  <c r="H8" i="33"/>
  <c r="X8" i="1" s="1"/>
  <c r="H7" i="33"/>
  <c r="X7" i="1" s="1"/>
  <c r="H6" i="33"/>
  <c r="X6" i="1" s="1"/>
  <c r="D33" i="20"/>
  <c r="F7" i="20"/>
  <c r="F8" i="20"/>
  <c r="F9" i="20"/>
  <c r="G9" i="20" s="1"/>
  <c r="W9" i="1" s="1"/>
  <c r="AG9" i="1" s="1"/>
  <c r="F10" i="20"/>
  <c r="G10" i="20" s="1"/>
  <c r="W10" i="1" s="1"/>
  <c r="F11" i="20"/>
  <c r="F12" i="20"/>
  <c r="F13" i="20"/>
  <c r="G13" i="20" s="1"/>
  <c r="W13" i="1" s="1"/>
  <c r="AG13" i="1" s="1"/>
  <c r="F15" i="20"/>
  <c r="G15" i="20" s="1"/>
  <c r="W15" i="1" s="1"/>
  <c r="AG15" i="1" s="1"/>
  <c r="F16" i="20"/>
  <c r="F17" i="20"/>
  <c r="F18" i="20"/>
  <c r="G18" i="20" s="1"/>
  <c r="W18" i="1" s="1"/>
  <c r="F19" i="20"/>
  <c r="G19" i="20" s="1"/>
  <c r="W19" i="1" s="1"/>
  <c r="F24" i="20"/>
  <c r="G24" i="20" s="1"/>
  <c r="W24" i="1" s="1"/>
  <c r="AG24" i="1" s="1"/>
  <c r="F28" i="20"/>
  <c r="G28" i="20" s="1"/>
  <c r="W28" i="1" s="1"/>
  <c r="G7" i="20"/>
  <c r="W7" i="1" s="1"/>
  <c r="AG7" i="1" s="1"/>
  <c r="G8" i="20"/>
  <c r="W8" i="1" s="1"/>
  <c r="G11" i="20"/>
  <c r="W11" i="1" s="1"/>
  <c r="AG11" i="1" s="1"/>
  <c r="G12" i="20"/>
  <c r="W12" i="1" s="1"/>
  <c r="AG12" i="1" s="1"/>
  <c r="G16" i="20"/>
  <c r="W16" i="1" s="1"/>
  <c r="AG16" i="1" s="1"/>
  <c r="G17" i="20"/>
  <c r="W17" i="1" s="1"/>
  <c r="AG18" i="1" l="1"/>
  <c r="D11" i="49" s="1"/>
  <c r="E11" i="49" s="1"/>
  <c r="H33" i="33"/>
  <c r="AG17" i="1"/>
  <c r="D13" i="12" s="1"/>
  <c r="E13" i="12" s="1"/>
  <c r="AG8" i="1"/>
  <c r="AG19" i="1"/>
  <c r="AG10" i="1"/>
  <c r="D9" i="49" s="1"/>
  <c r="E9" i="49" s="1"/>
  <c r="Z33" i="1"/>
  <c r="D7" i="49"/>
  <c r="E7" i="49" s="1"/>
  <c r="X28" i="1"/>
  <c r="D15" i="12"/>
  <c r="E15" i="12" s="1"/>
  <c r="D16" i="12"/>
  <c r="E16" i="12" s="1"/>
  <c r="D12" i="12"/>
  <c r="E12" i="12" s="1"/>
  <c r="D9" i="12"/>
  <c r="E9" i="12" s="1"/>
  <c r="D17" i="12"/>
  <c r="E17" i="12" s="1"/>
  <c r="D7" i="12"/>
  <c r="E7" i="12" s="1"/>
  <c r="Y33" i="1"/>
  <c r="D14" i="12"/>
  <c r="E14" i="12" s="1"/>
  <c r="X33" i="1"/>
  <c r="G6" i="20"/>
  <c r="E33" i="20"/>
  <c r="F34" i="20" s="1"/>
  <c r="D33" i="1"/>
  <c r="AG28" i="1" l="1"/>
  <c r="D10" i="49" s="1"/>
  <c r="E10" i="49" s="1"/>
  <c r="D8" i="49"/>
  <c r="E8" i="49" s="1"/>
  <c r="W6" i="1"/>
  <c r="G33" i="20"/>
  <c r="D18" i="12"/>
  <c r="E18" i="12" s="1"/>
  <c r="D8" i="13"/>
  <c r="E8" i="13" s="1"/>
  <c r="D11" i="13"/>
  <c r="E11" i="13" s="1"/>
  <c r="AG6" i="1" l="1"/>
  <c r="AG33" i="1" s="1"/>
  <c r="W33" i="1"/>
  <c r="D12" i="49"/>
  <c r="D18" i="13"/>
  <c r="B9" i="13"/>
  <c r="B8" i="12"/>
  <c r="D8" i="12" l="1"/>
  <c r="E8" i="12" s="1"/>
</calcChain>
</file>

<file path=xl/comments1.xml><?xml version="1.0" encoding="utf-8"?>
<comments xmlns="http://schemas.openxmlformats.org/spreadsheetml/2006/main">
  <authors>
    <author>Пляскин Семен Геннадьевич</author>
  </authors>
  <commentList>
    <comment ref="D21" authorId="0">
      <text>
        <r>
          <rPr>
            <b/>
            <sz val="12"/>
            <color indexed="81"/>
            <rFont val="Tahoma"/>
            <family val="2"/>
            <charset val="204"/>
          </rPr>
          <t>Пляскин Семен Геннадьевич:</t>
        </r>
        <r>
          <rPr>
            <sz val="12"/>
            <color indexed="81"/>
            <rFont val="Tahoma"/>
            <family val="2"/>
            <charset val="204"/>
          </rPr>
          <t xml:space="preserve">
Казеное</t>
        </r>
      </text>
    </comment>
  </commentList>
</comments>
</file>

<file path=xl/connections.xml><?xml version="1.0" encoding="utf-8"?>
<connections xmlns="http://schemas.openxmlformats.org/spreadsheetml/2006/main">
  <connection id="1" keepAlive="1" name="Подключение" type="5" refreshedVersion="3">
    <dbPr connection="Provider=MSOLAP.3;Persist Security Info=True;User ID=Klopova;Initial Catalog=dwh_fin;Data Source=http://192.168.1.8/olap/msmdpump.dll;Location=http://192.168.1.8/olap/msmdpump.dll;MDX Compatibility=1;Safety Options=2;MDX Missing Member Mode=Error" command="CUBE_5264" commandType="1"/>
    <olapPr sendLocale="1" rowDrillCount="1000"/>
  </connection>
</connections>
</file>

<file path=xl/sharedStrings.xml><?xml version="1.0" encoding="utf-8"?>
<sst xmlns="http://schemas.openxmlformats.org/spreadsheetml/2006/main" count="2563" uniqueCount="306">
  <si>
    <t>Администрация Губернатора Забайкальского края</t>
  </si>
  <si>
    <t>001</t>
  </si>
  <si>
    <t>Министерство финансов Забайкальского края</t>
  </si>
  <si>
    <t>002</t>
  </si>
  <si>
    <t xml:space="preserve">Министерство здравоохранения Забайкальского края </t>
  </si>
  <si>
    <t>003</t>
  </si>
  <si>
    <t xml:space="preserve">Министерство культуры Забайкальского края </t>
  </si>
  <si>
    <t>004</t>
  </si>
  <si>
    <t>Администрация Агинского Бурятского округа Забайкальского края</t>
  </si>
  <si>
    <t>006</t>
  </si>
  <si>
    <t xml:space="preserve">Министерство сельского хозяйства и продовольствия Забайкальского края </t>
  </si>
  <si>
    <t>009</t>
  </si>
  <si>
    <t xml:space="preserve">Министерство  физической культуры и спорта Забайкальского края </t>
  </si>
  <si>
    <t>011</t>
  </si>
  <si>
    <t>Департамент по гражданской обороне и пожарной безопасности Забайкальского края</t>
  </si>
  <si>
    <t>012</t>
  </si>
  <si>
    <t xml:space="preserve">Департамент управления делами Губернатора Забайкальского края  </t>
  </si>
  <si>
    <t>014</t>
  </si>
  <si>
    <t>Министерство международного сотрудничества, внешнеэкономических связей и туризма Забайкальского края</t>
  </si>
  <si>
    <t>015</t>
  </si>
  <si>
    <t>Департамент государственного имущества и земельных отношений Забайкальского края</t>
  </si>
  <si>
    <t>017</t>
  </si>
  <si>
    <t>Региональная служба по тарифам и ценообразованию Забайкальского края</t>
  </si>
  <si>
    <t>019</t>
  </si>
  <si>
    <t>025</t>
  </si>
  <si>
    <t xml:space="preserve">Министерство образования, науки и молодежной политики Забайкальского края </t>
  </si>
  <si>
    <t>026</t>
  </si>
  <si>
    <t>Министерство территориального развития Забайкальского края</t>
  </si>
  <si>
    <t>027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</si>
  <si>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</si>
  <si>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</si>
  <si>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</si>
  <si>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</si>
  <si>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Контрольно-счетная палата Забайкальского края</t>
  </si>
  <si>
    <t>034</t>
  </si>
  <si>
    <t>Избирательная комиссия Забайкальского края</t>
  </si>
  <si>
    <t>035</t>
  </si>
  <si>
    <t xml:space="preserve">Министерство природных ресурсов и экологии Забайкальского края </t>
  </si>
  <si>
    <t>046</t>
  </si>
  <si>
    <t>Законодательное Собрание Забайкальского края</t>
  </si>
  <si>
    <t>Уполномоченный по правам человека в Забайкальском крае и его аппарат</t>
  </si>
  <si>
    <t>Код ведомства</t>
  </si>
  <si>
    <t>Наименование</t>
  </si>
  <si>
    <t>№ п/п</t>
  </si>
  <si>
    <t>ИТОГО</t>
  </si>
  <si>
    <t>063</t>
  </si>
  <si>
    <t>Кол-во подве-домст-венных учреж-дений</t>
  </si>
  <si>
    <t>Сводная оценка (балл)</t>
  </si>
  <si>
    <t>Министерство экономического развития Забайкальского края</t>
  </si>
  <si>
    <t>066</t>
  </si>
  <si>
    <t>067</t>
  </si>
  <si>
    <t>сайт bus.gov.ru</t>
  </si>
  <si>
    <t>Уполномоченный по правам ребенка в Забайкальском крае и его аппарат</t>
  </si>
  <si>
    <t>065</t>
  </si>
  <si>
    <t>Уровень качества финансового менеджмента</t>
  </si>
  <si>
    <t>Уполномоченный по защите прав предпринимателей в Забайкальском крае</t>
  </si>
  <si>
    <t>068</t>
  </si>
  <si>
    <t>064</t>
  </si>
  <si>
    <t>Министерство международного сотрудничества и внешнеэкономических связей Забайкальского края</t>
  </si>
  <si>
    <t>Представительство Правительства Забайкальского края при Правительстве Российской Федерации</t>
  </si>
  <si>
    <t>Отклонение</t>
  </si>
  <si>
    <t>ОЦЕНКА</t>
  </si>
  <si>
    <t>Срок предоставления отчетности</t>
  </si>
  <si>
    <t>НЕТ ПОДВЕДОМСТВЕННЫХ УЧРЕЖДЕНИЙ</t>
  </si>
  <si>
    <t>Дата предоставления</t>
  </si>
  <si>
    <t xml:space="preserve">Министерство природных ресурсов  Забайкальского края </t>
  </si>
  <si>
    <t xml:space="preserve">Министерство сельского хозяйства Забайкальского края </t>
  </si>
  <si>
    <t>Министерство труда и социальной защиты населения Забайкальского края</t>
  </si>
  <si>
    <t>Годовой, ежеквартальный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</si>
  <si>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</si>
  <si>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</si>
  <si>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</si>
  <si>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>073</t>
  </si>
  <si>
    <t xml:space="preserve">4. Количество справок об  изменении сводной бюджетной росписи </t>
  </si>
  <si>
    <t>Оценка полноты и своевременности размещения на официальном сайте в сети Интернет www.bus.gov.ru информации о государственном задании на оказание государственных услуг (выполнение работ) бюджетными,  автономными и казенными учреждениями, подведомственными ГРБС на текущий финансовый год и плановый период</t>
  </si>
  <si>
    <t>I квартал</t>
  </si>
  <si>
    <t>Количество бюджетных,  автономных и казенных учреждений, подведомственных ГРБС, разместивших на официальном сайте в сети Интернет www.bus.gov.ru государственные задания на текущий финансовый год и плановый период</t>
  </si>
  <si>
    <t>% размещения</t>
  </si>
  <si>
    <t>Общее  количество бюджетных и автономных учреждений, подведомственных ГРБС</t>
  </si>
  <si>
    <t>Количество бюджетных и  автономных учреждений, подведомственных ГРБС, разместивших на официальном сайте в сети Интернет www.bus.gov.ru информацию о плане финансово-хозяйственной деятельности</t>
  </si>
  <si>
    <t>в виду отсутствия бюджетных и автономных учреждений выставлен средний балл по группе</t>
  </si>
  <si>
    <t>Среднее количество справок на учреждение</t>
  </si>
  <si>
    <t>Дата внесения изменений</t>
  </si>
  <si>
    <t>Случаи внесения изменений в государственные программы, по которым ГРБС выступает ответственным исполнителем, с нарушением установленных нормативным правовым актом сроков</t>
  </si>
  <si>
    <t>привели, но не успели</t>
  </si>
  <si>
    <t>18 - 15.02.2017 г. N 62</t>
  </si>
  <si>
    <t>фин обеспечение не приведено</t>
  </si>
  <si>
    <t>13.06.2017 г. N 221 - приведено к 2 изм</t>
  </si>
  <si>
    <t>05 не приведена в соответствие</t>
  </si>
  <si>
    <t>20 - 13.06.2016 № 228</t>
  </si>
  <si>
    <t xml:space="preserve">не приведена 12 программа, </t>
  </si>
  <si>
    <t>24 2017 год приведен к 1 изм, ост нет</t>
  </si>
  <si>
    <t>% отклонения</t>
  </si>
  <si>
    <t>средний балл</t>
  </si>
  <si>
    <t>% просроченной КТЗ</t>
  </si>
  <si>
    <t>Х</t>
  </si>
  <si>
    <t>Количество государственных учреждений, подведомственных ГРБС, опубликовавших на официальном сайте в сети «Интернет» www.bus.gov.ru баланс за отчетный финансовый год</t>
  </si>
  <si>
    <t>31 ликв</t>
  </si>
  <si>
    <t>Количество государственных учреждений, подведомственных ГРБС, опубликовавших на официальном сайте в сети Интернет www.bus.gov.ru отчеты о результатах деятельности и отчеты об использовании закрепленного за ними государственного имущества за отчетный финансовый  год (усреднненая оценка)</t>
  </si>
  <si>
    <t>Кол-во подве-домст-венных учреж-дений БиА</t>
  </si>
  <si>
    <t>19 - 28.03.2018 N 100</t>
  </si>
  <si>
    <t>01 - 28.03.2018 № 107</t>
  </si>
  <si>
    <t>15 - 02.04.2018 N 114</t>
  </si>
  <si>
    <r>
      <rPr>
        <b/>
        <sz val="12"/>
        <color rgb="FF00B050"/>
        <rFont val="Times New Roman"/>
        <family val="1"/>
        <charset val="204"/>
      </rPr>
      <t>16</t>
    </r>
    <r>
      <rPr>
        <b/>
        <sz val="12"/>
        <rFont val="Times New Roman"/>
        <family val="1"/>
        <charset val="204"/>
      </rPr>
      <t xml:space="preserve"> - </t>
    </r>
    <r>
      <rPr>
        <b/>
        <sz val="12"/>
        <color rgb="FF00B050"/>
        <rFont val="Times New Roman"/>
        <family val="1"/>
        <charset val="204"/>
      </rPr>
      <t>28.03.2018 N 108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rgb="FFFF0000"/>
        <rFont val="Times New Roman"/>
        <family val="1"/>
        <charset val="204"/>
      </rPr>
      <t>23 - 02.04.2018 N 113</t>
    </r>
  </si>
  <si>
    <t>21 -  28.03.2018 N 104</t>
  </si>
  <si>
    <t>11 - 28.03.2018 N 101</t>
  </si>
  <si>
    <t>10 - 28.03.2018 N 102</t>
  </si>
  <si>
    <t>03 - 28.03.2018 N 103</t>
  </si>
  <si>
    <t>14 - 08.02.2018 г. N 48</t>
  </si>
  <si>
    <t>постановление не принято</t>
  </si>
  <si>
    <r>
      <rPr>
        <b/>
        <sz val="12"/>
        <color rgb="FF00B050"/>
        <rFont val="Times New Roman"/>
        <family val="1"/>
        <charset val="204"/>
      </rPr>
      <t>05 - 27.03.2018 N 95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rgb="FF00B050"/>
        <rFont val="Times New Roman"/>
        <family val="1"/>
        <charset val="204"/>
      </rPr>
      <t>20 - 27.03.2018 N 94</t>
    </r>
  </si>
  <si>
    <t>07 - 29.12.2017 N 589
08 - 08.02.2018 N 50
09 - 25.12.2015 N 623</t>
  </si>
  <si>
    <t>финобеспечение не приведено</t>
  </si>
  <si>
    <r>
      <rPr>
        <b/>
        <sz val="12"/>
        <color rgb="FF00B050"/>
        <rFont val="Times New Roman"/>
        <family val="1"/>
        <charset val="204"/>
      </rPr>
      <t>04 -  27.03.2018 N 96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rgb="FF00B050"/>
        <rFont val="Times New Roman"/>
        <family val="1"/>
        <charset val="204"/>
      </rPr>
      <t>17 - 28.03.2018 N 106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rgb="FF00B050"/>
        <rFont val="Times New Roman"/>
        <family val="1"/>
        <charset val="204"/>
      </rPr>
      <t>24 - 28.12.2017 г. N 575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rgb="FFFF0000"/>
        <rFont val="Times New Roman"/>
        <family val="1"/>
        <charset val="204"/>
      </rPr>
      <t>25 - 31.03.2017 N 116</t>
    </r>
  </si>
  <si>
    <t>02 - 06.09.2017 № 374</t>
  </si>
  <si>
    <r>
      <rPr>
        <b/>
        <sz val="12"/>
        <color rgb="FF00B050"/>
        <rFont val="Times New Roman"/>
        <family val="1"/>
        <charset val="204"/>
      </rPr>
      <t>06 - 16.01.2018 N 8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rgb="FF00B050"/>
        <rFont val="Times New Roman"/>
        <family val="1"/>
        <charset val="204"/>
      </rPr>
      <t>12 - 01.03.2018 N 81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rgb="FF00B050"/>
        <rFont val="Times New Roman"/>
        <family val="1"/>
        <charset val="204"/>
      </rPr>
      <t>13 - 25.01.2018 N 43</t>
    </r>
    <r>
      <rPr>
        <b/>
        <sz val="12"/>
        <color rgb="FF7030A0"/>
        <rFont val="Times New Roman"/>
        <family val="1"/>
        <charset val="204"/>
      </rPr>
      <t xml:space="preserve">
22 - 30.12.2016 г. N 530 - нет фо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rgb="FFFF0000"/>
        <rFont val="Times New Roman"/>
        <family val="1"/>
        <charset val="204"/>
      </rPr>
      <t>26 - 17.11.2017 N 406
27 - 29.12.2017 N 594
28 - 11.04.2018 N 144
29 - 31.08.2017 N 372</t>
    </r>
  </si>
  <si>
    <t xml:space="preserve">1. Своевременность предоставления реестра расходных обязательств </t>
  </si>
  <si>
    <t xml:space="preserve">2. Своевременность предоставления обоснований бюджетных ассигнований на очередной финансовый год и плановый период </t>
  </si>
  <si>
    <t>3. Качество и полнота формирования обоснований бюджетных ассигнований</t>
  </si>
  <si>
    <t>8. Эффективность управления просроченной  кредиторской задолженностью</t>
  </si>
  <si>
    <t>8.  Эффективность управления просроченной  кредиторской задолженностью</t>
  </si>
  <si>
    <t xml:space="preserve">9.  Объем просроченной  кредиторской задолженности  по заработной плате </t>
  </si>
  <si>
    <t>17. Отношение общего объема доходов от приносящей доход деятельности автономных и бюджетных учреждений, подведомственных ГРБС за отчетный год к году предшествующему отчетному</t>
  </si>
  <si>
    <t>18. Своевременность предоставления сводной  квартальной (годовой) бюджетной отчетности</t>
  </si>
  <si>
    <t xml:space="preserve"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в информационно-телекоммуникационной сети "Интернет" www.bus.gov.ru </t>
  </si>
  <si>
    <t>20. Доля бюджетных и автономных учреждений, подведомственных ГРБС, разместивших информацию о плане финансово-хозяйственной деятельности на официальном сайте в сети Интернет www.bus.gov.ru</t>
  </si>
  <si>
    <t>21. Доля государственных учреждений подведомственных ГРБС, опубликовавших отчеты о результатах деятельности и отчеты об использовании закрепленного за ними государственного имущества за отчетный финансовый год на официальном сайте в сети Интернет www.bus.gov.ru</t>
  </si>
  <si>
    <t>22. Доля государственных учреждений, подведомственных ГРБС, опубликовавших баланс за отчетный финансовый год на официальном сайте в сети Интернет www.bus.gov.ru</t>
  </si>
  <si>
    <t>28.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</si>
  <si>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 xml:space="preserve">9. Объем просроченной  кредиторской задолженности  по заработной плате </t>
  </si>
  <si>
    <t>16. Соблюдение сроков приведения государственной программы в соответствие с законом Забайкальского края о бюджете на очередной финансовый год и плановый период</t>
  </si>
  <si>
    <t xml:space="preserve">19. Доля государственных учреждений, подведомственных ГРБС, разместивших государственные задания, бюджетные сметы на текущий финансовый год и плановый период на официальном сайте в информационно-телекоммуникационной сети "Интернет" (www.bus.gov.ru) </t>
  </si>
  <si>
    <t xml:space="preserve">1.Своевременность предоставления реестра расходных обязательств </t>
  </si>
  <si>
    <t xml:space="preserve">Показатель рассчитывается 1 раз в год по состоянию на 01 июля текущего финансового года. 
ГРБС обязаны соблюдать сроки, установленные Правительством Забайкальского края. Целевым ориентиром является достижение показателя, равного 0
</t>
  </si>
  <si>
    <t>II квартал</t>
  </si>
  <si>
    <t xml:space="preserve">Срок предоставления </t>
  </si>
  <si>
    <t>Показатель рассчитывается 1 раз в год по состоянию на 01 июля текущего финансового года. ГРБС обязаны соблюдать сроки, установленные Правительством Забайкальского края. Уточнение обоснований бюджетных ассигнований возможно при наличии письменных обращений ГРБС к доступу в информационную систему Министерства финансов Забайкальского края. Целевым ориентиром является достижение показателя, равного 0</t>
  </si>
  <si>
    <t>Общее количество обоснований бюджетных ассигнований, необходимых к заполнению по соответствующему ГРБС</t>
  </si>
  <si>
    <t>Количество отклоненных обоснований бюджетных ассигнований ГРБС</t>
  </si>
  <si>
    <t>% отклоненных</t>
  </si>
  <si>
    <t>СРЕДНИЙ БАЛЛ</t>
  </si>
  <si>
    <t>Большое количество справок об изменении сводной бюджетной росписи свидетельствует о низком качестве работы ГРБС по финансовому планированию. Целевым ориентиром является достижение показателя, равного (или менее) 5</t>
  </si>
  <si>
    <t>Негативным считается факт наличия просроченной кредиторской задолженности. Целевым ориентиром является достижение показателя, равного 0</t>
  </si>
  <si>
    <t>Негативным считается факт наличия просроченной кредиторской задолженности по заработной плате. Целевым ориентиром является достижение показателя, равного 0</t>
  </si>
  <si>
    <t>ГРБС – ответственные исполнители государственных программ. Показатель свидетельствует о соблюдении (несоблюдении) сроков приведения государственных программ Забайкальского края в соответствие с законом Забайкальского края о бюджете на очередной финансовый год и плановый период, установленных Порядком принятия решений о разработке, формирования и реализации государственных программ Забайкальского края, утвержденным постановлением Правительства Забайкальского края. Целевым ориентиром является достижение показателя, равного 0</t>
  </si>
  <si>
    <t>Оценивается качество работы по расширению перечня оказываемых услуг подведомственными государственными учреждениями на платной основе. Целевым ориентиром является достижение показателя, равного (или более) 110</t>
  </si>
  <si>
    <t>СРЕДНЙ БАЛЛ</t>
  </si>
  <si>
    <t>Показатель рассчитывается ежеквартально. Целевым ориентиром является достижение показателя, равного 0</t>
  </si>
  <si>
    <t>Оценка полноты и своевременности размещения на официальном сайте в сети «Интернет» www.bus.gov.ru информации бюджетными,  автономными и казенными учреждениями, подведомственными ГРБС, на текущий финансовый год и плановый период. Целевым ориентиром является достижение показателя, равного (или более) 95</t>
  </si>
  <si>
    <t>Оценка полноты и своевременности размещения на официальном сайте в сети Интернет www.bus.gov.ru информации о плане финансово- хозяйственной деятельности бюджетными и автономными  учреждениями, подведомст-венными ГРБС, на текущий финансовый год. Целевым ориентиром является достижение показателя, равного (или более) 95</t>
  </si>
  <si>
    <t>Оценка полноты и своевременности размещения на официальном сайте в сети «Интернет» www.bus.gov.ru информации баланса учреждения за отчетный финансовый год. Целевым ориентиром является достижение показателя, равного (или более) 95</t>
  </si>
  <si>
    <t>28.  Достижение значений показателей результативности исполнения ГРБС мероприятий, в целях софинансирования которых предоставляются субсидии из федерального бюджета</t>
  </si>
  <si>
    <t>Целью для ГРБС должно быть 100% исполнение показателей результативности мероприятий, в целях софинансирования которых предоставляются субсидии из федерального бюджета, достижение которых было запланировано в отчетном финансовом году. Целевым ориентиром является достижение показателя, равного 100</t>
  </si>
  <si>
    <t>Количество показателей результативности исполнения ГРБС мероприятий, в целях софинансирования которых предоставляются субсидии из федерального бюджета, достигнутых в отчетном финансовом году</t>
  </si>
  <si>
    <t>Количество показателей результативности исполнения ГРБС мероприятий, в целях софинансирования которых предоставляются субсидии из федерального бюджета, достижение которых было запланировано в отчетном финансовом году</t>
  </si>
  <si>
    <t>% выполнения</t>
  </si>
  <si>
    <t>Оценка качества финансового менеджмента</t>
  </si>
  <si>
    <t>???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</si>
  <si>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не более десяти государственных учреждений</t>
  </si>
  <si>
    <t>Оценка качества финансового менеджмента главных распорядителей средств бюджета Забайкальского края, не осуществляющих функции и полномочия учредителя государственных учреждений</t>
  </si>
  <si>
    <t>Оценка качества финансового менеджмента главных распорядителей средств бюджета Забайкальского края, осуществляющих функции и полномочия учредителя в отношении более десяти государственных учреждений</t>
  </si>
  <si>
    <t>№ 04-5579</t>
  </si>
  <si>
    <t>Объем просроченной кредиторской задолженности по заработной плате по состоянию на 1 число месяца, следующего за отчетным кварталом
тыс.руб.</t>
  </si>
  <si>
    <t>Объем просроченной кредиторской задолженности по состоянию на 1 число месяца, следующего за отчетным кварталом
тыс.руб.</t>
  </si>
  <si>
    <t>Кассовое исполнение расходов ГРБС по состоянию на 1 число месяца, следующего за отчетным кварталом 
тыс.руб.</t>
  </si>
  <si>
    <t>№ 01-98</t>
  </si>
  <si>
    <t>№ 1-4224</t>
  </si>
  <si>
    <t>№ 540</t>
  </si>
  <si>
    <t>№ 4880</t>
  </si>
  <si>
    <t>№ 03-27-2678</t>
  </si>
  <si>
    <t>№ 06/6814</t>
  </si>
  <si>
    <t>проверить по срокам предоставления, учитываем ли майские праздник как просрочку</t>
  </si>
  <si>
    <t>№ 03-06-21/1703</t>
  </si>
  <si>
    <t>№ 01-10/3724</t>
  </si>
  <si>
    <t xml:space="preserve">№ АО-07-495 </t>
  </si>
  <si>
    <t>№ 01-16-373</t>
  </si>
  <si>
    <t>по данным отраслевого отдела</t>
  </si>
  <si>
    <t>нет письма</t>
  </si>
  <si>
    <t>Снижение объема доходов от предпринимательской деятельности обусловлено:</t>
  </si>
  <si>
    <t>В 2017 году была произведена оплата за услуги по ведению бухгалтерского учета ГАУ "Искра", оказанные в 2016 году.</t>
  </si>
  <si>
    <t>Снижением поступлений от прочих доходов ГАУ "Футбольный клуб "Чита" (спонсорская помощь)</t>
  </si>
  <si>
    <t>Министерство природных ресурсов не смогло сояснить причины снижения доходов от предпринимательской деятельности.</t>
  </si>
  <si>
    <t>в ведении отдела образования.</t>
  </si>
  <si>
    <t>Низким спросом на печатную продукцию  ГАУ "Редакция всебурятской газеты "Толон" и ГУ ЗК "Редакция газеты "Агинская правда".</t>
  </si>
  <si>
    <t>Уменьшением объема средств от спонсоров на выступления команды  КВН "Сборная Забайкальского края".</t>
  </si>
  <si>
    <t>Оценка качества финансового менеджмента главных распорядителей средств бюджета Забайкальского края 
 за 2018 год</t>
  </si>
  <si>
    <t xml:space="preserve">5. Отклонение от годовых бюджетных назначений по налоговым и неналоговым доходам по главному администратору доходов бюджета Забайкальского края </t>
  </si>
  <si>
    <t>Показатель рассчитывается 1 раз в год по состоянию на 01 января года, следующего за отчетным финансовым годом.
Оценка производится в целом по общей сумме источников доходов, закрепленных за главным администратором доходов бюджета Забайкальского края. Целевым ориентиром является достижение показателя не более (менее) 5</t>
  </si>
  <si>
    <t>Годовой</t>
  </si>
  <si>
    <t>План (уточненный)</t>
  </si>
  <si>
    <t>Факт</t>
  </si>
  <si>
    <t xml:space="preserve">6. Отклонение от фактических поступлений по налоговым и неналоговым доходам по главному администратору доходов бюджета Забайкальского края за период, предшествующий отчетному </t>
  </si>
  <si>
    <t>Показатель рассчитывается 1 раз в год по состоянию на 01 января года, следующего за отчетным финансовым годом.
Оценка производится в целом по общей сумме источников доходов, закрепленных за главным администратором доходов бюджета Забайкальского края, без учета разовых поступлений. Целевым ориентиром является достижение показателя более 0</t>
  </si>
  <si>
    <t>Факт за 2018 год</t>
  </si>
  <si>
    <t>Факт за 2017 год</t>
  </si>
  <si>
    <t>7. Формирование и ведение перечня источников доходов Российской Федерации и реестра источников доходов бюджета Забайкальского края главными администраторами доходов бюджета Забайкальского края</t>
  </si>
  <si>
    <t>Показатель оценивается 1 раз в год по состоянию на 01 января года, следующего за отчетным финансовым годом. Негативным считается факт отсутствия перечня источников доходов</t>
  </si>
  <si>
    <t>Наличие или отсутствие перечня источников доходов 
(да=1; нет=0)</t>
  </si>
  <si>
    <t>Количество государственных учреждений, выполнивших государственное задание на 100%</t>
  </si>
  <si>
    <t xml:space="preserve">% </t>
  </si>
  <si>
    <t>Целевым ориентиром является достижение показателя, равного 100</t>
  </si>
  <si>
    <t>10. Количество государственных учреждений, выполнивших государственное задание на 100%</t>
  </si>
  <si>
    <t>Общий объем субсидий, перечисленный на финансовое обеспечение выполнения государственного задания в отчетном финансовом году</t>
  </si>
  <si>
    <t>Объем остатков по субсидиям, перечисленным на финансовое обеспечение выполнения государственного задания на конец отчетного финансового год</t>
  </si>
  <si>
    <t>Показатель позволяет оценить использование учреждением выделенных средств за отчетный период. Целевым ориентиром является достижение показателя, равного 0</t>
  </si>
  <si>
    <t xml:space="preserve">11. Наличие остатков субсидий, перечисленных на финансовое обеспечение выполнения государственного задания государственным учреждениям, подведомственным ГРБС </t>
  </si>
  <si>
    <t>Целевым ориентиром является достижение показателя, равного 0</t>
  </si>
  <si>
    <t>12. Своевременность предоставления сводных отчетов о выполнении государственных заданий</t>
  </si>
  <si>
    <t>% остатка</t>
  </si>
  <si>
    <t>13. Наличие утвержденных нормативов затрат на оказание государственных услуг (выполнение работ) подведомственными государственными учреждениями</t>
  </si>
  <si>
    <t>Позитивно оценивается утверждение нормативов затрат на оказание государственных услуг (выполнение работ) по всем услугам (работам), утвержденным в региональном перечне (классификаторе) государственных (муниципальных) услуг и работ</t>
  </si>
  <si>
    <t>Правовой акт</t>
  </si>
  <si>
    <t>Наличие прававого акта
(да-1; нет-0)</t>
  </si>
  <si>
    <t>14. Доля руководителей государственных учреждений, для которых оплата труда определяется с учетом результатов их профессиональной деятельности («эффективный контракт»)</t>
  </si>
  <si>
    <t>Показатель позволяет оценить эффективность работы руководителя и обеспечение реализации целей и задач деятельности учреждения. Целевым ориентиром является достижение показателя, равного 100</t>
  </si>
  <si>
    <t>Число руководителей государственных учреждений, для которых оплата труда определяется с учетом результатов их профессиональной деятельности («эффективный контракт»)</t>
  </si>
  <si>
    <t>15. Доля государственных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государственных заданий</t>
  </si>
  <si>
    <t>Позитивно оценивается наличие правого акта (а также соглашения), устанавливающего количественно измеримые финансовые санкции (штрафы, изъятия) за нарушения условий выполнения государственных заданий. Целевым ориентиром является достижение показателя, равного 100</t>
  </si>
  <si>
    <t>Количество государственных учреждений, для которых установлены количественно измеримые финансовые санкции (штрафы, изъятия) за нарушение условий выполнения государственных заданий</t>
  </si>
  <si>
    <t>Количество государственных учреждений, для которых установлены государственные задания</t>
  </si>
  <si>
    <t>Общий объем доходов от приносящей доход деятельности автономных и бюджетных учреждений, подведомственных ГРБС за 2017 год</t>
  </si>
  <si>
    <t>Общий объем доходов от приносящей доход деятельности автономных и бюджетных учреждений, подведомственных ГРБС за 2018 год</t>
  </si>
  <si>
    <t>23. Осуществление внутреннего финансового контроля и внутреннего финансового аудита в порядке, установленном Правительством Забайкальского края</t>
  </si>
  <si>
    <t>Сумма</t>
  </si>
  <si>
    <t>Наличие плана внутреннего финансового контроля 
(при наличии N_1=1; при отсутствии N_1=0)</t>
  </si>
  <si>
    <t>Наличие годового плана внутреннего финансового аудита 
(при наличии N_2=1; при отсутствии N_2=0)</t>
  </si>
  <si>
    <t xml:space="preserve">Показатель рассчитывается 1 раз в год по состоянию на 01 января года, следующего за отчетным финансовым годом. 
Негативным считается факт отсутствия внутреннего финансового контроля и внутреннего финансового аудита.
Целевым ориентиром является достижение показателя, равного 1
</t>
  </si>
  <si>
    <t>Наличие годовой отчетности о результатах осуществления внутреннего финансового аудита (при наличии N_3=1; при отсутствии N_3=0)</t>
  </si>
  <si>
    <t>Значение показателя</t>
  </si>
  <si>
    <t xml:space="preserve">Наличие нарушения (нарушений) у ГРБС
 (при наличии N_1=2; 
при отсутствии N_1=0)
</t>
  </si>
  <si>
    <t>Наличие нарушения (нарушений) у подведомственных ГРБС учреждений (при наличии N_2=1; при отсутствии N_2=0)</t>
  </si>
  <si>
    <t>24. Нарушения, выявленные у ГРБС и подведомственных ему учреждений в ходе контрольных мероприятий органами, уполномоченными осуществлять финансовый контроль, в отчетном финансовом году</t>
  </si>
  <si>
    <t xml:space="preserve">Показатель рассчитывается 1 раз в год по состоянию на 01 января года, следующего за отчетным финансовым годом. Негативным считается факт наличия нарушений, выявленные у ГРБС и подведомственных ему учреждений в ходе контрольных мероприятий органами, уполномоченными осуществлять финансовый контроль. Целевым ориентиром является достижение показателя, равного 0
</t>
  </si>
  <si>
    <t>25. Проведение проверок в сфере закупок, в том числе ведомственный контроль</t>
  </si>
  <si>
    <t xml:space="preserve">Наличие проверок в сфере закупок, в том числе ведомственный контроль
</t>
  </si>
  <si>
    <t>Наличие нарушений, выявленных в ходе проведения проверок в сфере закупок, в том числе ведомственного контроля</t>
  </si>
  <si>
    <t>Показатель рассчитывается 1 раз в год по состоянию на 01 января года, следующего за отчетным финансовым годом. 
Негативным считается факт отсутствия проверок в сфере закупок, в том числе ведомственного контроля. Целевым ориентиром является достижение показателя, равного 1</t>
  </si>
  <si>
    <t>26. Сумма, взысканная по исполнительным документам</t>
  </si>
  <si>
    <t>Позитивно расценивается отсутствие суммы, взысканной по исполнительным документам за счет средств бюджета Забайкальского края в отчетном финансовом году. Целевым ориентиром является достижение показателя, равного 0</t>
  </si>
  <si>
    <t xml:space="preserve">Сумма, взысканная по исполнительным документам за счет средств бюджета Забайкальского края в отчетным финансовым году
</t>
  </si>
  <si>
    <t>Кассовое исполнение расходов ГРБС в отчетном финансовом году</t>
  </si>
  <si>
    <t xml:space="preserve">27. Проведение ГРБС мониторинга результатов финансовой деятельности подведомственных учреждений </t>
  </si>
  <si>
    <t>Наличие информации о результатах проведенного мониторинга на основании правового акта ГРБС, устанавливающего порядок осуществления мониторинга результатов финансовой деятельности подведомственных учреждений
(да - 1; нет - 0)</t>
  </si>
  <si>
    <t>Наличие правового акта ГРБС, устанавливающего порядок осуществления мониторинга результатов финансовой деятельности подведомственных учреждений является положительным фактором, способствующим повышению качества финансового менеджмента</t>
  </si>
  <si>
    <t>Количество справок за 2018 год</t>
  </si>
  <si>
    <t>Приказ Администрации Агинского Бурятского округа Забайкальского края от 13.04.2017 года №33-пд</t>
  </si>
  <si>
    <t>27. Проведение ГРБС мониторинга результатов финансовой деятельности подведомственных учреждений</t>
  </si>
  <si>
    <t>отсутствует</t>
  </si>
  <si>
    <t xml:space="preserve">Тел.: 32-21-92 
</t>
  </si>
  <si>
    <t xml:space="preserve"> за 2018 год</t>
  </si>
  <si>
    <t>№07-1944</t>
  </si>
  <si>
    <t>06/2628 от 14.02.2019</t>
  </si>
  <si>
    <t>№ 03-06-23/670 от 14.02.2019 погашено за счет внебюджетных средств</t>
  </si>
  <si>
    <t>прислали письмом результаты</t>
  </si>
  <si>
    <t>1) Приказ Департамента по гражданской обороне и пожарной безопасности Забайкальского края № 213/ОД от 15.11.2017 г. ; 
2) Приказ Департамента по гражданской обороне и пожарной безопасности Забайкальского края №  39/ОД от 28.02.2018 г.</t>
  </si>
  <si>
    <t>1) Приказ Департамента государственного имущества и земельных отношений Забайкальского края "Об утверждении Порядка определения нормативных затрат на оказание государственных услуг и порядка определения нормативных затрат на выполнение работ, применяемых при расчете объема финансового обеспечения выполнения государственного задания на оказание государственных услуг (выполнение работ) государственными учреждениями, в отношении которых Департамент государственного имущества и земельных отношений Забайкальского края осуществляет функции и полномочия учредителя от 09 декабря 2016 года №144/ОД;                                                                                                                     
2) Приказ Департамента государственного имущества и земельных отношений Забайкальского края "Об утверждении значения территориального корректирующего коэффициента, значения нормативных затрат на оказание государственных услуг на 2018 год и плановый период 2019 и 2020 годов, применяемых при расчете объема финансового обеспечения выполнения государственного задания на оказание государственных услуг (выполнение работ) государственными учреждениями, в отношении которых Департамент государственного имущества и земельных отношений Забайкальского края осуществляет функции и полномочия учредителя от 26 мая 2017 года №73/ОД (с изменениями от 09 января 2018 года №12/ОД, от 09 апреля 2018 года №46/ОД, от 15 мая №65/ОД, от 26 июня 2018 года №94/ОД, от 06 декабря 2018 года №167/ОД).</t>
  </si>
  <si>
    <t>Анализ информации проводится через Систему мониторинга в здравоохранении Забайкальского края (http://monitoring.chitazdrav.ru). Информация о достигнутых показателях медицинских организаций дододится на планерных селекторных совещеаниях с руководителями медицинских организаций.</t>
  </si>
  <si>
    <t>1) Приказ Министерства культуры Забайкальского края от 08.12.2016 г. № 210/ОД "Об утверждении Порядка определения нормативных затрат на оказание государственных  услуг в сфере культуры, кинематографии, архивного дела применяемых при расчете объема финансового обеспечения выполнения государственного задания на оказание государственных  услуг (выполнение работ) государственными  учреждениями, координация и регулирование деятельности которых возложены на Министерство культуры Забайкальского края"; 
2) Приказ Министерства культуры Забайкальского края от 10.11.2017 г. № 154/ОД "Об утверзвдении нормативных затрат на оказание государственных
услуг в сфере культуры, кинематографии, архивного дела, применяемых
при расчете объема финансового обеспечения выполнения
государственного задания на оказание государственных услуг
(выполнение работ) государственными учреждениями, координация и
регулирование деятельности которых возложены на Министерство
культуры Забайкальского края";
3) Приказ Министерства культуры Забайкальского края от 20.12.2018 г. № 167/ОД "Об утверждении нормативных затрат на оказание государственных  услуг в сфере культуры, кинематографии, применяемых при расчете объема финансового обеспечения выполнения государственного задания на оказание государственных  услуг (выполнение работ) государственными  учреждениями, координация и регулирование деятельности которых возложены на Министерство культуры Забайкальского края"</t>
  </si>
  <si>
    <t xml:space="preserve"> http://минкультура.забайкальскийкрай.рф/action/deyatelnost-planirovanie-deyatelnosti/proverki/;
Министерством культуры Забайкальского края ежемесячно проводится мониторинги исполнения бюджета, исполнения плана по доходам. В случае выявленных отклонений Министерством культуры Забайкальского края формируются запросы и осуществляется проверка финансово-хозяйственной деятельности учреждения. На основании данных мониторинга проводится оценка деятельности руководителей государственных учреждений подведомственных Министерству культуры. В открытом доступе данная информация не публикуется.  </t>
  </si>
  <si>
    <t>Распоряжение Министерства культуры Забайкальского края от 30.12.2016 г. № 588/Р "Об утверждении Положения о проведении ведомственного контроля за соблюдением трудового законодательства и иных нормативных правовых актов, содержащих нормы трудового права, в
государственных учреждениях и образовательных организацях, координация и регулирование деятельности которых возложены на Министерство культуры Забайкальского края"</t>
  </si>
  <si>
    <t>1) Приказ Министерства образования, науки и молодежной политики Забайкальского края от 15.12.2016г. № 886 "Об утверждении Порядка определения нормативных затрат на оказание государственных услуг и выполнение работ государственными учреждениями, подведомственными Министерству образования, науки и молодежной политики Забайкальского края"
2)Базовые нормативы затрат и корректирующие коэффициенты на 2018г. утверждены приказами от 14 12.2017 № 1016 "О внесении изменений в приказ Министерства образования, и молодежной политики Забайкальского края от 10 июля 2017 года № 611, от 14.12.2017 № 1017 "О внесении изменений в приказ Министерства образования, и молодежной политики Забайкальского края от 15 декабря 2016 года № 887, приказ Министерства образования, науки и молодежной политики Забайкальского края от 20.04.2018 № 382 "Об утверждении значений базовых нормативов затрат на оказание государственных услуг государственными учреждениями, подведомственными Министерству образования, науки и молодежной политики Забайкальского края", приказ Министерства образования, науки и молодежной политики Забайкальского края от 26 марта 2018 года № 279 "Об утверждении значений базовых нормативов затрат на выполнение работ государственными учреждениями, подведомственными Министерству образования, науки и молодежной политики Забайкальского края, на 2018 год и внесении изменений в приказ от 10 июля 2017 года № 611" 
3) Приказ Министерства образования, науки и молодежной политики Забайкальского края от 27 декабря 2017 года № 1050 "Об утверждении Нормативных затрат на обеспечение функций Министерства образования, науки и молодежной политики Забайкальского края и казенного учреждения, подведомственного Министерству образования, науки и молодежной политики Забайкальского края";</t>
  </si>
  <si>
    <t>1) Приказ Министерства образования, науки и молодежной политики  Забайкальского края от 03 июня 2016 года № 432 "Об утверждении Порядка осуществления контроля за выполнением государственных заданий на оказание государственных услуг (выполнение работ) государственными учреждениями, подведомственными Министерству образования, науки и молодежной политики Забайкальского края";
2) Приказ Министерства образования, науки и молодежной политики Забайкальского края от 15 декабря 2017 года № 1018 "Об утверждении Плана внутреннего финансового контроля на 2018 год", приказ Министерства образования, науки и молодежной политики Забайкальского края от 15 декабря 2017 года № 1019 "Об утверждении Плана проведения проверок деятельности государственных учреждений, подведомственных Министерству образования, науки и молодежной политики Забайкальского края, на 2018 год"</t>
  </si>
  <si>
    <t>1) Приказ Министерства сельского хозяйства Забайкальского края  от 14.12.2018 г. № 388 "Об утверждении нормативных затрат на оказание госудасртвенных услуг(выполнение работ) учреждениями,координация и регулирование деятельности которых возложены на Министерство сельского хозяйства Забайкальского края";
2) Приказ Министерства сельского хозяйства Забайкальского края от 15.12.2016 года № 206 " О государственных заданиях краевым государственным учреждениям, координация и регулирование деятельнности которых возложены на Министерство сельского хозяйства Забайкальского края"</t>
  </si>
  <si>
    <t>1) Приказ Министерства труда и социальной защиты населения Забайкальского края от 28.08.2017 года № 1533 "Об утверждении методических рекомендаций по расчету базовых нормативов затрат на оказание государственных услуг (выполнение работ) государственными учреждениями социального обслуживания Забайкальского края", приказ Министерства труда и социальной защиты населения Забайкальского края от 10.01.2018 года № 4 "Об утверждении значений базовых нормативов затрат на оказание государственных услуг государственными учреждениями социального обслуживания Забайкальского края на 2018 год";
2) Приказ Министерства труда и социальной защиты населения Забайкальского края от 06.09.2018 года № 1381 "О внесении изменений в приложение № 1 приказа Министерства труда и социальной защиты населения Забайкальского края от 10 января 2018 года № 4 "Об утверждении значений базовых нормативов затрат на оказание государственных услуг государственными учреждениями социального обслуживания Забайкальского края на 2018 год";
3) Приказ Министерства труда и социальной защиты населения Забайкальского края от 06.09.2018 года № 1381 "О внесении изменений в приложение № 1 приказа Министерства труда и социальной защиты населения Забайкальского края от 10 января 2018 года № 4 "Об утверждении значений базовых нормативов затрат на оказание государственных услуг государственными учреждениями социального обслуживания Забайкальского края на 2018 год".</t>
  </si>
  <si>
    <t>1) Приказ Администрации Агинского Бурятского округа Забайкальского края от 14.02.2018 года №12-пд "Об утверждении базовых нормативов затрат на выполнение работ Государственным бюджетным учреждением Забайкальского края «Центр материально-технического и гостиничного обслуживания «Алтай Сэргэ», координация и регулирование деятельности которого относится к ведению Администрации Агинского Бурятского округа Забайкальского края, и территориальных корректирующих коэффициентов к ним на 2018 год и плановый период 2019 и 2020 годы";
2) Приказ Администрации Агинского Бурятского округа Забайкальского края от 14.02.2018 года №11-пд "Об утверждении базовых нормативов затрат на выполнение работ Государственным учреждением Забайкальского края «Редакция газеты «Агинская правда» и Государственным автономным учреждением Забайкальского края «Редакция Всебурятской газеты «Толон», координация и регулирование деятельности которого относится к ведению Администрации Агинского Бурятского округа Забайкальского края, и территориальных корректирующих коэффициентов к ним на 2018 год и плановый период 2019 и 2020 годы;
3) Приказ Администрации Агинского Бурятского округа Забайкальского края от 21.11.2016 года № 47-пд "Об утверждении Порядка определения нормативных затрат на оказание государственных услуг и нормативных затрат на выполнение работ, государственными учреждениями, координация и регулирование деятельности которых относится к ведению Администрации Агинского Бурятского округа Забайкальского края".</t>
  </si>
  <si>
    <t>Приказ Министерства труда и социальной защиты Забайкальского края от 31 декабря 2014 года № 1601 «Об утверждении положений о внутреннем контроле и внутреннем аудите в Министерстве труда и социальной защиты Забайкальского края»</t>
  </si>
  <si>
    <t>Акт № 11 от 10 августа 2018 года, Акт № 4 от 05 апреля 2018 года, Акт № 14 от 31 августа 2018 года, Акт № 8 от 15 июня 2018 года, Акт № 13 от 31 августа 2018 года, Акт № 16 от 29 октября 2018 года, Акт № 9 от 02 июля 2018 года, Акт № 18 от 10 августа 2018 года, Акт № 15 от 28 сентября 2018 года, Акт № 7 от 18 мая 2018 года, Акт № 3 от 19 марта 2018 года, Акт № 5 от 23 апреля 2018 года, Акт № 10 от 25 июля 2018 года, Акт № 12 от 20 августа 2018 года, Акт № 17 от 15 ноября 2018 года, Акт № 2 от 28 февраля 2018 года, Акт № 19 от 27 декабря 2018 года</t>
  </si>
  <si>
    <t>Мониторинг результатов финансовой деятельности проводится регулярно в рамках внутреннего финансового контроля по уровню подчиненности.</t>
  </si>
  <si>
    <t>1) Приказ Министерства культуры Забайкальского края от 08.12.2016 г. № 210/ОД "Об утверждении Порядка определения нормативных затрат на оказание государственных  услуг в сфере культуры, кинематографии, архивного дела применяемых при расчете объема финансового обеспечения выполнения государственного задания на оказание государственных  услуг (выполнение работ) государственными  учреждениями, координация и регулирование деятельности которых возложены на Министерство культуры Забайкальского края</t>
  </si>
  <si>
    <t>У СОКН нет своего приказа</t>
  </si>
  <si>
    <t>1) Приказ Министерства территориального развития Забайкальского края от 15 февраля 2017 года № 168 «Об утверждении плана - графика и плана проверок правомерности, целевого использованияч, эффетивности и экономности использования средств бюджета Забайкальского края в Министерстве территориального развития Забайкальского края и учреждениях, подведомственных Министерству территориального развития Забайкальского края на 2018 год»</t>
  </si>
  <si>
    <t xml:space="preserve">Уведомление о проведении контрольного мероприятия от 14 мая 2018 года № 04-010;                                    
Акт проверки правомерности, целевого использования, эффективности и экономности использования средств бюджета Забайкальского края за 2017 год в государственном учреждении «Забайкальский информационный центр» от 15 июня 2018 года    </t>
  </si>
  <si>
    <t>Результаты проверки</t>
  </si>
  <si>
    <t xml:space="preserve">Результаты проверок исполнения государственных заданий оформляются актом, один экземпляр акта вручается руководителю учреждения под роспись. 
Результат проверок деятельности государственных учреждений размещаются на официальном сайте Министерства образования, науки и молодежной политики Забайкальского края в разделе «Деятельность – Направления деятельности – Результаты проверок»
</t>
  </si>
  <si>
    <t>все прописывалось доп. Соглашениями</t>
  </si>
  <si>
    <t>1) Приказ Департамента управления делами Губернатора Забайкальского края от 23.11.2018 г. Об утверждении порядка определения норматива затрат, значений базовых нормативов затрат и отраслевого корректирующего коэффициента (ГАУ "Дворец молодежи");
2) Приказ Департамента управления делами Губернатора Забайкальского края от 27.12.2017 г. Об утверждении порядка определения норматива затрат, значений базовых нормативов затрат и отраслевого корректирующего коэффициента (ГАУ "Редакция газеты "Забайкальский рабочий")</t>
  </si>
  <si>
    <t>№ 1694 от 15.02.2019</t>
  </si>
  <si>
    <t>03-06-23/689</t>
  </si>
  <si>
    <t>Министерство здравоохранения Забайкальского края *</t>
  </si>
  <si>
    <t>* Без учета учреждений осуществляющих всою деятельность в рамках ОМС (14 единиц)</t>
  </si>
  <si>
    <t>нет в 779</t>
  </si>
  <si>
    <t>по оперативному отчету</t>
  </si>
  <si>
    <t>1) Приказ Министерства территориального развития Забайкальского края от 29 декабря 2017 года № 177 «О некоторых мерах по реализации постановления Правительства Забайкальского края от 17 ноября 2015 года № 556 «Об утверждении Порядка формирования государственного задания на оказание государственных услуг (выполнение работ) в отношении государственных учреждений Забайкальского края и финансового обеспечения выполнения государственного задания»</t>
  </si>
  <si>
    <t>1) Приказ Министерства природных ресурсов Забайкальского края от 24.01.2018 г. №120"Об утверждении значений нормативных затрат на 2018 год на выполнение государственных работ в области лесных отношений краевыми государственными бюджетными и автономными учреждениями, подведомственными Министерству природных ресурсов Забайкальского края";
2) Приказ "Об утверждении порядка осуществления контроля за выполнением государственного задания в области лесных отношений" от 28.12.2017 г. №1905;
3) Пиказ "Об утверждении регламента работы по взаимодействия МПР и подвед.учрежд." от 28.12.2017  г. №1904;
4) Приказы Министерства природных ресурсов Забайкальского края "Об утверждении НТК для опред.расх.по мероприятиям" от 28.12.2017 №1907, от 17.10.2018 №1857.</t>
  </si>
  <si>
    <t>1) Приказ Министерства финансов Забайкальского края от 15.12.2016 г. № 299-пд "О некоторых вопросах регулирования деятельности государственного учреждения бухгалтерского обслуживания "Интегра" ;
2) Приказ Министерства финансов Забайкальского края от 18.01.2018 г. № 14/1-пд "Об утверждении нормативных затрат на выполнение работ краевым государственным учреждением бухгалтерского обслуживания "Интегра"</t>
  </si>
  <si>
    <t xml:space="preserve">1) Отчет еще не составлялся.
2)По ГКУ "Забайкальский центр государственных закупок" - финансовые нарушения (искажение отчетности)
</t>
  </si>
  <si>
    <t>% исполнения по отношению к аналогичному периоду прошлого года</t>
  </si>
  <si>
    <t>Снижением доходов от платных услуг Министерства территориального развития Забайкальского края обусловлено преведением в период с 18.07.2018 по 01.10.2018 г. мероприятий по аккредитации учреждения (выдача электронно-цифровых подписей).</t>
  </si>
  <si>
    <t>Черепанова О.Н. по звонку</t>
  </si>
  <si>
    <t>Черепанова О.Н. не делали</t>
  </si>
  <si>
    <t>№ 1690 от 14.02.2019</t>
  </si>
  <si>
    <t xml:space="preserve">1) Приказ Министерства здравоохранения Забайкальского края от 30.12.2016 года № 831 "Об утверждении общих требований к определению нормативных затрат на оказание государственных услуг (работ), применяемых при расчете объема финансового обеспечения выполнения государственного задания на оказание государственных услуг (работ) учреждениями здравоохранения Забайкальского края" (на 2017 год и плановый период 2018 и 2019 годов) </t>
  </si>
  <si>
    <t>1) Регламент проведения ведомственного контроля в сфере закупок Департаментом по обеспечению деятельности мировых судей Забайкальского края в отношении подведомственного учреждения. Утвержден приказом Департамента по обеспечению деятельности мировых судей Забайкальского края от 28.03.2018г. № 58 о.д.
Приказ Департамента по обеспечению деятельности мировых судей Забайкальского края «Об утверждении плана проведения Департаментом по обеспечению деятельности мировых судей Забайкальского края ведомственного контроля за соблюдением законодательства РФ и иных нормативно-правовых актов о контрактной системе в сфере закупок товаров, работ, услуг для обеспечения государственных нужд Забайкальского края на 2019 год» от 12.12.2018г. № 296 о.д. Проверка за 2018 год планируется в октябре-ноябре 2019г.
2) Порядок осуществления внутреннего финансового контроля в Департаменте по обеспечению деятельности мировых судей Забайкальского края. Утвержден приказом Департамента по обеспечению деятельности мировых судей Забайкальского края от 15.12.2011г. № 120 о.д. 
Приказ Департамента по обеспечению деятельности мировых судей Забайкальского края «О проведении внутреннего финансового аудита, утверждения общего плана проверки и программы внутреннего финансового аудита за 2018 год» от 12.12.2018г. № 297 о.д. Проверка за 2018 год проведена с 12.02.2019г. по 18.02.2019г.
3) Закон Забайкальского края от 24 декабря 2010 года № 453-ЗЗК «О ведомственном контроле за соблюдением трудового законодательства и иных нормативных правовых актов, содержащих нормы трудового права, в подведомственных организациях исполнительных органов государственной власти Забайкальского края». Проверка проводится один раз в три года и впервые планируется в 2020 году.</t>
  </si>
  <si>
    <t>1) Приказ от 04 .07.2016 г. № 50 "Об утверждении порядка определения нормативных затрат на оказание государственных услуг (выполнение работ) в сфере физической культуры и спорта, применяемых при расчете объема финансового обеспечения выполнения государственного задания на оказание государственных услуг (выполнение работ) государственных учреждений, подведомственных Министерству физической культуры и спорта" (в редакции приказов от 30.01.2017 г. № 4, от 01.02.2018 г. № 9);               
2) Приказ от 19.02.2018 г. № 23-2к "Об утверждении значений базовых нормативов затрат на оказание государственных услуг и работ в сфере физической культуры и спорта, значений территориальных корректирующих коэффициентов к базовым нормативам затрат, значений отраслевых корректирующих коэффициентов к базовым нормативам затрат на оказание государственных услуг в сфере физической культуры и спорта, значений корректирующих коэффициентов к базовым нормативам затрат на оказание государственных услуг в сфере физической культуры и спорта отражающих проведение тренировочных мероприятий в стационарных условиях, нормативных затрат на оказание (выполнение) государственных услуг (работ) на 2018 год." (в редакции приказа от 27.02.2018 г.)</t>
  </si>
  <si>
    <t>1) Приказ Министерства финансов Забайкальского края лт 01.10.2018 г. "Об утверждении Плана мероприятий ("дорожной карты") по реализации отдельных мер, связанных с регулированием деятельности краевого государственного учреждения бухгалтерского обслуживания "Интегра"
2) Приказ от 24.05.2018 г. № 120-пд</t>
  </si>
  <si>
    <t>АБО №АО-07-112 от 28.01.2018</t>
  </si>
  <si>
    <t>№ 272 от 14.02.2019</t>
  </si>
  <si>
    <t>не представляли</t>
  </si>
  <si>
    <t>Приказ Минэкономразвития по Забайкальскому краю от 22.01.2018 № 12/1-од  "О внесении изменений в приказ от 12.12.2016 № 130/3-од "Об утверждении значений базовых нормативных затрат, корректирующих коэффициентов к базовым нормативным затратам  на оказание государственных услуг в сфере обеспечения предоставления государственных услуг в мноргофункциональных центрах предоставления государственных и муниципальных услуг для Краевого государственного учреждения "Многофункциональный центр предоставлния государственных и муниципальных услуг Забайкальского края"</t>
  </si>
  <si>
    <t>Приказ Минэкономразвития Заабйкальского края от 23.03.2018 № 26-од "О проведении плановой проверки Краевого государственного автономного учреждения "Многофункциональный центр предоставления государственных и муниципальных услуг Забайкальского края"</t>
  </si>
  <si>
    <t xml:space="preserve">Акт </t>
  </si>
  <si>
    <t>не представили</t>
  </si>
  <si>
    <t xml:space="preserve">Соисполнители 19, 14 </t>
  </si>
  <si>
    <t>Соисполнители 15</t>
  </si>
  <si>
    <t>уменьшили намеренно</t>
  </si>
  <si>
    <t>Оценка качества финансового менеджмента главных распорядителей средств бюджета Забайкальского края 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</si>
</sst>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"/>
    <numFmt numFmtId="166" formatCode="0.0%"/>
    <numFmt numFmtId="167" formatCode="#,##0.0"/>
    <numFmt numFmtId="168" formatCode="#,##0.0,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2" borderId="0" applyNumberFormat="0" applyBorder="0" applyAlignment="0" applyProtection="0"/>
    <xf numFmtId="0" fontId="16" fillId="33" borderId="10" applyNumberFormat="0" applyAlignment="0" applyProtection="0"/>
    <xf numFmtId="0" fontId="17" fillId="34" borderId="13" applyNumberFormat="0" applyAlignment="0" applyProtection="0"/>
    <xf numFmtId="0" fontId="18" fillId="0" borderId="0" applyNumberFormat="0" applyFill="0" applyBorder="0" applyAlignment="0" applyProtection="0"/>
    <xf numFmtId="0" fontId="19" fillId="35" borderId="0" applyNumberFormat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6" borderId="10" applyNumberFormat="0" applyAlignment="0" applyProtection="0"/>
    <xf numFmtId="0" fontId="24" fillId="0" borderId="12" applyNumberFormat="0" applyFill="0" applyAlignment="0" applyProtection="0"/>
    <xf numFmtId="0" fontId="25" fillId="37" borderId="0" applyNumberFormat="0" applyBorder="0" applyAlignment="0" applyProtection="0"/>
    <xf numFmtId="0" fontId="13" fillId="38" borderId="14" applyNumberFormat="0" applyFont="0" applyAlignment="0" applyProtection="0"/>
    <xf numFmtId="0" fontId="26" fillId="33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2" fillId="0" borderId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vertical="center" wrapText="1"/>
    </xf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/>
    <xf numFmtId="0" fontId="4" fillId="3" borderId="1" xfId="1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165" fontId="3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4" fillId="4" borderId="1" xfId="1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7" borderId="0" xfId="0" applyFont="1" applyFill="1"/>
    <xf numFmtId="14" fontId="2" fillId="7" borderId="0" xfId="0" applyNumberFormat="1" applyFont="1" applyFill="1"/>
    <xf numFmtId="4" fontId="4" fillId="5" borderId="1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/>
    <xf numFmtId="49" fontId="1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/>
    </xf>
    <xf numFmtId="14" fontId="2" fillId="3" borderId="0" xfId="0" applyNumberFormat="1" applyFont="1" applyFill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49" fontId="4" fillId="3" borderId="0" xfId="0" applyNumberFormat="1" applyFont="1" applyFill="1"/>
    <xf numFmtId="1" fontId="2" fillId="3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2" fillId="39" borderId="1" xfId="0" applyNumberFormat="1" applyFont="1" applyFill="1" applyBorder="1" applyAlignment="1">
      <alignment horizontal="center" vertical="center" wrapText="1"/>
    </xf>
    <xf numFmtId="1" fontId="4" fillId="39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top" wrapText="1"/>
    </xf>
    <xf numFmtId="4" fontId="4" fillId="3" borderId="0" xfId="0" applyNumberFormat="1" applyFont="1" applyFill="1" applyAlignment="1">
      <alignment horizontal="center" vertical="top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10" fontId="4" fillId="27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88"/>
    </xf>
    <xf numFmtId="0" fontId="2" fillId="39" borderId="1" xfId="0" applyFont="1" applyFill="1" applyBorder="1" applyAlignment="1">
      <alignment horizontal="center" vertical="center"/>
    </xf>
    <xf numFmtId="0" fontId="4" fillId="39" borderId="1" xfId="1" applyNumberFormat="1" applyFont="1" applyFill="1" applyBorder="1" applyAlignment="1">
      <alignment vertical="center" wrapText="1"/>
    </xf>
    <xf numFmtId="49" fontId="4" fillId="39" borderId="1" xfId="0" applyNumberFormat="1" applyFont="1" applyFill="1" applyBorder="1" applyAlignment="1">
      <alignment horizontal="center" vertical="center" wrapText="1"/>
    </xf>
    <xf numFmtId="0" fontId="4" fillId="39" borderId="1" xfId="0" applyFont="1" applyFill="1" applyBorder="1" applyAlignment="1">
      <alignment horizontal="center" vertical="center"/>
    </xf>
    <xf numFmtId="3" fontId="4" fillId="39" borderId="1" xfId="0" applyNumberFormat="1" applyFont="1" applyFill="1" applyBorder="1" applyAlignment="1">
      <alignment horizontal="center" vertical="center" wrapText="1"/>
    </xf>
    <xf numFmtId="3" fontId="4" fillId="39" borderId="1" xfId="0" applyNumberFormat="1" applyFont="1" applyFill="1" applyBorder="1" applyAlignment="1">
      <alignment horizontal="center" vertical="center"/>
    </xf>
    <xf numFmtId="166" fontId="4" fillId="39" borderId="1" xfId="0" applyNumberFormat="1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 wrapText="1"/>
    </xf>
    <xf numFmtId="14" fontId="4" fillId="39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/>
    <xf numFmtId="9" fontId="4" fillId="39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167" fontId="2" fillId="6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1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10" fontId="4" fillId="3" borderId="0" xfId="0" applyNumberFormat="1" applyFont="1" applyFill="1" applyAlignment="1">
      <alignment horizontal="center" vertical="center"/>
    </xf>
    <xf numFmtId="0" fontId="2" fillId="3" borderId="1" xfId="0" applyFont="1" applyFill="1" applyBorder="1"/>
    <xf numFmtId="49" fontId="4" fillId="2" borderId="18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8" fontId="33" fillId="3" borderId="1" xfId="43" applyNumberFormat="1" applyFont="1" applyFill="1" applyBorder="1" applyAlignment="1">
      <alignment horizontal="center" vertical="center" wrapText="1"/>
    </xf>
    <xf numFmtId="168" fontId="33" fillId="2" borderId="1" xfId="43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28" fillId="0" borderId="0" xfId="0" applyFont="1" applyAlignment="1">
      <alignment horizontal="left"/>
    </xf>
    <xf numFmtId="0" fontId="34" fillId="0" borderId="6" xfId="0" applyFont="1" applyBorder="1" applyAlignment="1">
      <alignment horizontal="left"/>
    </xf>
    <xf numFmtId="0" fontId="35" fillId="0" borderId="6" xfId="0" applyFont="1" applyBorder="1" applyAlignment="1">
      <alignment horizontal="left"/>
    </xf>
    <xf numFmtId="168" fontId="4" fillId="2" borderId="1" xfId="0" applyNumberFormat="1" applyFont="1" applyFill="1" applyBorder="1" applyAlignment="1">
      <alignment horizontal="center" vertical="center"/>
    </xf>
    <xf numFmtId="168" fontId="4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0" fontId="2" fillId="4" borderId="1" xfId="0" applyFont="1" applyFill="1" applyBorder="1"/>
    <xf numFmtId="0" fontId="4" fillId="4" borderId="1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4" fillId="2" borderId="18" xfId="1" applyNumberFormat="1" applyFont="1" applyFill="1" applyBorder="1" applyAlignment="1">
      <alignment vertical="center" wrapText="1"/>
    </xf>
    <xf numFmtId="4" fontId="4" fillId="2" borderId="18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top" wrapText="1"/>
    </xf>
    <xf numFmtId="10" fontId="4" fillId="27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vertical="top" wrapText="1"/>
    </xf>
    <xf numFmtId="167" fontId="3" fillId="3" borderId="6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67" fontId="2" fillId="3" borderId="6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wrapText="1"/>
    </xf>
    <xf numFmtId="49" fontId="36" fillId="3" borderId="1" xfId="0" applyNumberFormat="1" applyFont="1" applyFill="1" applyBorder="1" applyAlignment="1">
      <alignment wrapText="1"/>
    </xf>
    <xf numFmtId="49" fontId="36" fillId="3" borderId="2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8" fontId="33" fillId="6" borderId="2" xfId="43" applyNumberFormat="1" applyFont="1" applyFill="1" applyBorder="1" applyAlignment="1">
      <alignment horizontal="center" vertical="center" wrapText="1"/>
    </xf>
    <xf numFmtId="168" fontId="33" fillId="6" borderId="3" xfId="43" applyNumberFormat="1" applyFont="1" applyFill="1" applyBorder="1" applyAlignment="1">
      <alignment horizontal="center" vertical="center" wrapText="1"/>
    </xf>
    <xf numFmtId="168" fontId="33" fillId="6" borderId="16" xfId="43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/>
    </xf>
    <xf numFmtId="167" fontId="4" fillId="6" borderId="3" xfId="0" applyNumberFormat="1" applyFont="1" applyFill="1" applyBorder="1" applyAlignment="1">
      <alignment horizontal="center" vertical="center"/>
    </xf>
    <xf numFmtId="167" fontId="4" fillId="6" borderId="16" xfId="0" applyNumberFormat="1" applyFont="1" applyFill="1" applyBorder="1" applyAlignment="1">
      <alignment horizontal="center" vertical="center"/>
    </xf>
    <xf numFmtId="0" fontId="4" fillId="3" borderId="5" xfId="1" applyNumberFormat="1" applyFont="1" applyFill="1" applyBorder="1" applyAlignment="1">
      <alignment horizontal="left" vertical="center" wrapText="1"/>
    </xf>
    <xf numFmtId="0" fontId="4" fillId="3" borderId="17" xfId="1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1" fontId="4" fillId="6" borderId="16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/>
    </xf>
    <xf numFmtId="10" fontId="4" fillId="3" borderId="16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16" xfId="0" applyNumberFormat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4" fillId="6" borderId="2" xfId="0" applyNumberFormat="1" applyFont="1" applyFill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center" vertical="center"/>
    </xf>
    <xf numFmtId="3" fontId="4" fillId="6" borderId="1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Финансовый" xfId="1" builtinId="3"/>
  </cellStyles>
  <dxfs count="0"/>
  <tableStyles count="0" defaultTableStyle="TableStyleMedium9" defaultPivotStyle="PivotStyleLight16"/>
  <colors>
    <mruColors>
      <color rgb="FFCCFF99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AG34"/>
  <sheetViews>
    <sheetView tabSelected="1" view="pageBreakPreview" zoomScale="70" zoomScaleNormal="62" zoomScaleSheetLayoutView="70" workbookViewId="0">
      <selection sqref="A1:AG2"/>
    </sheetView>
  </sheetViews>
  <sheetFormatPr defaultColWidth="9.140625" defaultRowHeight="15.75" x14ac:dyDescent="0.25"/>
  <cols>
    <col min="1" max="1" width="4.85546875" style="2" customWidth="1"/>
    <col min="2" max="2" width="83.7109375" style="5" customWidth="1"/>
    <col min="3" max="3" width="11.85546875" style="1" hidden="1" customWidth="1"/>
    <col min="4" max="4" width="9.42578125" style="2" hidden="1" customWidth="1"/>
    <col min="5" max="7" width="21.85546875" style="2" customWidth="1"/>
    <col min="8" max="8" width="16.28515625" style="25" customWidth="1"/>
    <col min="9" max="9" width="21.85546875" style="25" customWidth="1"/>
    <col min="10" max="10" width="25.7109375" style="25" customWidth="1"/>
    <col min="11" max="11" width="29.28515625" style="25" customWidth="1"/>
    <col min="12" max="12" width="19.140625" style="20" customWidth="1"/>
    <col min="13" max="13" width="17" style="29" customWidth="1"/>
    <col min="14" max="14" width="18" style="29" customWidth="1"/>
    <col min="15" max="15" width="26.7109375" style="29" customWidth="1"/>
    <col min="16" max="16" width="20.28515625" style="29" customWidth="1"/>
    <col min="17" max="17" width="22.28515625" style="29" customWidth="1"/>
    <col min="18" max="18" width="24.140625" style="29" customWidth="1"/>
    <col min="19" max="19" width="29.140625" style="29" customWidth="1"/>
    <col min="20" max="20" width="29.28515625" style="29" customWidth="1"/>
    <col min="21" max="21" width="27.140625" style="1" customWidth="1"/>
    <col min="22" max="22" width="22.5703125" style="1" customWidth="1"/>
    <col min="23" max="23" width="31.85546875" style="1" customWidth="1"/>
    <col min="24" max="24" width="30.28515625" style="1" customWidth="1"/>
    <col min="25" max="25" width="33.140625" style="1" customWidth="1"/>
    <col min="26" max="31" width="27.28515625" style="1" customWidth="1"/>
    <col min="32" max="32" width="27.28515625" style="10" customWidth="1"/>
    <col min="33" max="33" width="14" style="12" customWidth="1"/>
    <col min="34" max="16384" width="9.140625" style="1"/>
  </cols>
  <sheetData>
    <row r="1" spans="1:33" ht="15.75" customHeight="1" x14ac:dyDescent="0.25">
      <c r="A1" s="165" t="s">
        <v>305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</row>
    <row r="2" spans="1:33" ht="18.75" customHeight="1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</row>
    <row r="3" spans="1:33" ht="174" customHeight="1" x14ac:dyDescent="0.25">
      <c r="A3" s="18" t="s">
        <v>43</v>
      </c>
      <c r="B3" s="77" t="s">
        <v>42</v>
      </c>
      <c r="C3" s="18" t="s">
        <v>41</v>
      </c>
      <c r="D3" s="18" t="s">
        <v>46</v>
      </c>
      <c r="E3" s="18" t="s">
        <v>116</v>
      </c>
      <c r="F3" s="18" t="s">
        <v>117</v>
      </c>
      <c r="G3" s="18" t="s">
        <v>118</v>
      </c>
      <c r="H3" s="18" t="s">
        <v>73</v>
      </c>
      <c r="I3" s="18" t="s">
        <v>186</v>
      </c>
      <c r="J3" s="18" t="s">
        <v>191</v>
      </c>
      <c r="K3" s="18" t="s">
        <v>195</v>
      </c>
      <c r="L3" s="18" t="s">
        <v>119</v>
      </c>
      <c r="M3" s="18" t="s">
        <v>129</v>
      </c>
      <c r="N3" s="18" t="s">
        <v>201</v>
      </c>
      <c r="O3" s="18" t="s">
        <v>205</v>
      </c>
      <c r="P3" s="18" t="s">
        <v>207</v>
      </c>
      <c r="Q3" s="18" t="s">
        <v>209</v>
      </c>
      <c r="R3" s="18" t="s">
        <v>213</v>
      </c>
      <c r="S3" s="18" t="s">
        <v>216</v>
      </c>
      <c r="T3" s="18" t="s">
        <v>130</v>
      </c>
      <c r="U3" s="18" t="s">
        <v>122</v>
      </c>
      <c r="V3" s="8" t="s">
        <v>123</v>
      </c>
      <c r="W3" s="8" t="s">
        <v>131</v>
      </c>
      <c r="X3" s="8" t="s">
        <v>125</v>
      </c>
      <c r="Y3" s="8" t="s">
        <v>126</v>
      </c>
      <c r="Z3" s="8" t="s">
        <v>127</v>
      </c>
      <c r="AA3" s="8" t="s">
        <v>222</v>
      </c>
      <c r="AB3" s="8" t="s">
        <v>231</v>
      </c>
      <c r="AC3" s="8" t="s">
        <v>233</v>
      </c>
      <c r="AD3" s="8" t="s">
        <v>237</v>
      </c>
      <c r="AE3" s="8" t="s">
        <v>241</v>
      </c>
      <c r="AF3" s="8" t="s">
        <v>128</v>
      </c>
      <c r="AG3" s="103" t="s">
        <v>44</v>
      </c>
    </row>
    <row r="4" spans="1:33" ht="18.75" hidden="1" customHeight="1" x14ac:dyDescent="0.25">
      <c r="A4" s="18"/>
      <c r="B4" s="7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04"/>
      <c r="W4" s="8"/>
      <c r="X4" s="8"/>
      <c r="Y4" s="8"/>
      <c r="Z4" s="8"/>
      <c r="AA4" s="104"/>
      <c r="AB4" s="104"/>
      <c r="AC4" s="104"/>
      <c r="AD4" s="104"/>
      <c r="AE4" s="104"/>
      <c r="AF4" s="104" t="s">
        <v>157</v>
      </c>
      <c r="AG4" s="90"/>
    </row>
    <row r="5" spans="1:33" ht="18" customHeight="1" x14ac:dyDescent="0.25">
      <c r="A5" s="6">
        <v>1</v>
      </c>
      <c r="B5" s="13" t="s">
        <v>0</v>
      </c>
      <c r="C5" s="14" t="s">
        <v>1</v>
      </c>
      <c r="D5" s="6">
        <v>0</v>
      </c>
      <c r="E5" s="151">
        <f>'1. Предоставление РРО'!H5</f>
        <v>5</v>
      </c>
      <c r="F5" s="151">
        <f>'2. Предоставление ОБАС'!H5</f>
        <v>5</v>
      </c>
      <c r="G5" s="151">
        <f>'3. Качество ОБАС'!H5</f>
        <v>5</v>
      </c>
      <c r="H5" s="152">
        <f>'4. Количество справок СБР'!G5</f>
        <v>5</v>
      </c>
      <c r="I5" s="152">
        <f>'5. Отклонение по доходам (от пл'!I5</f>
        <v>5</v>
      </c>
      <c r="J5" s="152">
        <f>'6. Отклонение по доходам (ан п)'!H5</f>
        <v>0</v>
      </c>
      <c r="K5" s="152">
        <f>'7. Формирование перечня доходов'!F5</f>
        <v>5</v>
      </c>
      <c r="L5" s="76">
        <f>'8. Проср кред зад-ть'!H5</f>
        <v>5</v>
      </c>
      <c r="M5" s="76">
        <f>'9. КЗ по ЗП'!F5</f>
        <v>5</v>
      </c>
      <c r="N5" s="76" t="s">
        <v>95</v>
      </c>
      <c r="O5" s="76" t="s">
        <v>95</v>
      </c>
      <c r="P5" s="76" t="s">
        <v>95</v>
      </c>
      <c r="Q5" s="76" t="s">
        <v>95</v>
      </c>
      <c r="R5" s="76" t="s">
        <v>95</v>
      </c>
      <c r="S5" s="76" t="s">
        <v>95</v>
      </c>
      <c r="T5" s="76">
        <f>'16. Приведение ГП'!G5</f>
        <v>5</v>
      </c>
      <c r="U5" s="70" t="s">
        <v>95</v>
      </c>
      <c r="V5" s="153">
        <f>'18. Годовая отчетность'!H5</f>
        <v>5</v>
      </c>
      <c r="W5" s="70" t="s">
        <v>95</v>
      </c>
      <c r="X5" s="70" t="s">
        <v>95</v>
      </c>
      <c r="Y5" s="70" t="s">
        <v>95</v>
      </c>
      <c r="Z5" s="70" t="s">
        <v>95</v>
      </c>
      <c r="AA5" s="153">
        <f>'23. Внутренний ФК'!I5</f>
        <v>3</v>
      </c>
      <c r="AB5" s="153">
        <f>'24. Нарушения по ФК'!H5</f>
        <v>3</v>
      </c>
      <c r="AC5" s="153">
        <f>'25. Проверки закупок'!H5</f>
        <v>0</v>
      </c>
      <c r="AD5" s="153">
        <f>'26. Взыскание по исп. документа'!H5</f>
        <v>5</v>
      </c>
      <c r="AE5" s="153" t="s">
        <v>95</v>
      </c>
      <c r="AF5" s="154">
        <f>'28. Пок-ли рез-ти'!H5</f>
        <v>3.125</v>
      </c>
      <c r="AG5" s="150">
        <f>SUM(E5:AF5)</f>
        <v>64.125</v>
      </c>
    </row>
    <row r="6" spans="1:33" ht="18" customHeight="1" x14ac:dyDescent="0.25">
      <c r="A6" s="6">
        <v>2</v>
      </c>
      <c r="B6" s="13" t="s">
        <v>2</v>
      </c>
      <c r="C6" s="14" t="s">
        <v>3</v>
      </c>
      <c r="D6" s="6">
        <v>2</v>
      </c>
      <c r="E6" s="151">
        <f>'1. Предоставление РРО'!H6</f>
        <v>5</v>
      </c>
      <c r="F6" s="151">
        <f>'2. Предоставление ОБАС'!H6</f>
        <v>5</v>
      </c>
      <c r="G6" s="151">
        <f>'3. Качество ОБАС'!H6</f>
        <v>5</v>
      </c>
      <c r="H6" s="152">
        <f>'4. Количество справок СБР'!G6</f>
        <v>5</v>
      </c>
      <c r="I6" s="152">
        <f>'5. Отклонение по доходам (от пл'!I6</f>
        <v>3</v>
      </c>
      <c r="J6" s="152">
        <f>'6. Отклонение по доходам (ан п)'!H6</f>
        <v>0</v>
      </c>
      <c r="K6" s="152">
        <f>'7. Формирование перечня доходов'!F6</f>
        <v>5</v>
      </c>
      <c r="L6" s="76">
        <f>'8. Проср кред зад-ть'!H6</f>
        <v>5</v>
      </c>
      <c r="M6" s="76">
        <f>'9. КЗ по ЗП'!F6</f>
        <v>5</v>
      </c>
      <c r="N6" s="76">
        <f>'10. 100% госзадания'!H6</f>
        <v>5</v>
      </c>
      <c r="O6" s="76">
        <f>'11. Остаток субсидии ГЗ'!H6</f>
        <v>5</v>
      </c>
      <c r="P6" s="76">
        <f>'12. Сводные отчеты о ГЗ'!H6</f>
        <v>5</v>
      </c>
      <c r="Q6" s="76">
        <f>'13. Нормативы затрат'!G6</f>
        <v>5</v>
      </c>
      <c r="R6" s="76">
        <f>'14. Эффективный контракт'!G6</f>
        <v>5</v>
      </c>
      <c r="S6" s="76">
        <f>'15. Штрафы и санкции ГЗ'!H6</f>
        <v>5</v>
      </c>
      <c r="T6" s="76">
        <f>'16. Приведение ГП'!G6</f>
        <v>5</v>
      </c>
      <c r="U6" s="70">
        <f>'17. Принос доход деят-ть'!I6</f>
        <v>0</v>
      </c>
      <c r="V6" s="153">
        <f>'18. Годовая отчетность'!H6</f>
        <v>5</v>
      </c>
      <c r="W6" s="153">
        <f>'19. Размещение госзаданий'!G6</f>
        <v>5</v>
      </c>
      <c r="X6" s="153">
        <f>'20. Размещение Плана ФХД'!H6</f>
        <v>5</v>
      </c>
      <c r="Y6" s="153">
        <f>'21. Размещение отчета об имущ'!G6</f>
        <v>0</v>
      </c>
      <c r="Z6" s="153">
        <f>'22. Размещение баланса'!G6</f>
        <v>5</v>
      </c>
      <c r="AA6" s="153">
        <f>'23. Внутренний ФК'!I6</f>
        <v>3</v>
      </c>
      <c r="AB6" s="153">
        <f>'24. Нарушения по ФК'!H6</f>
        <v>3</v>
      </c>
      <c r="AC6" s="153">
        <f>'25. Проверки закупок'!H6</f>
        <v>0</v>
      </c>
      <c r="AD6" s="153">
        <f>'26. Взыскание по исп. документа'!H6</f>
        <v>5</v>
      </c>
      <c r="AE6" s="153">
        <f>'27. Мониторинг рез-в ФД'!G6</f>
        <v>5</v>
      </c>
      <c r="AF6" s="154">
        <f>'28. Пок-ли рез-ти'!H6</f>
        <v>3.125</v>
      </c>
      <c r="AG6" s="150">
        <f t="shared" ref="AG6:AG32" si="0">SUM(E6:AF6)</f>
        <v>112.125</v>
      </c>
    </row>
    <row r="7" spans="1:33" ht="19.5" customHeight="1" x14ac:dyDescent="0.25">
      <c r="A7" s="6">
        <v>3</v>
      </c>
      <c r="B7" s="13" t="s">
        <v>4</v>
      </c>
      <c r="C7" s="14" t="s">
        <v>5</v>
      </c>
      <c r="D7" s="6">
        <v>70</v>
      </c>
      <c r="E7" s="151">
        <f>'1. Предоставление РРО'!H7</f>
        <v>5</v>
      </c>
      <c r="F7" s="151">
        <f>'2. Предоставление ОБАС'!H7</f>
        <v>5</v>
      </c>
      <c r="G7" s="151">
        <f>'3. Качество ОБАС'!H7</f>
        <v>3</v>
      </c>
      <c r="H7" s="152">
        <f>'4. Количество справок СБР'!G7</f>
        <v>5</v>
      </c>
      <c r="I7" s="152">
        <f>'5. Отклонение по доходам (от пл'!I7</f>
        <v>3</v>
      </c>
      <c r="J7" s="152">
        <f>'6. Отклонение по доходам (ан п)'!H7</f>
        <v>5</v>
      </c>
      <c r="K7" s="152">
        <f>'7. Формирование перечня доходов'!F7</f>
        <v>5</v>
      </c>
      <c r="L7" s="76">
        <f>'8. Проср кред зад-ть'!H7</f>
        <v>5</v>
      </c>
      <c r="M7" s="76">
        <f>'9. КЗ по ЗП'!F7</f>
        <v>5</v>
      </c>
      <c r="N7" s="76">
        <f>'10. 100% госзадания'!H7</f>
        <v>0</v>
      </c>
      <c r="O7" s="76">
        <f>'11. Остаток субсидии ГЗ'!H7</f>
        <v>2</v>
      </c>
      <c r="P7" s="76">
        <f>'12. Сводные отчеты о ГЗ'!H7</f>
        <v>5</v>
      </c>
      <c r="Q7" s="76">
        <f>'13. Нормативы затрат'!G7</f>
        <v>5</v>
      </c>
      <c r="R7" s="76">
        <f>'14. Эффективный контракт'!G7</f>
        <v>3</v>
      </c>
      <c r="S7" s="76">
        <f>'15. Штрафы и санкции ГЗ'!H7</f>
        <v>0</v>
      </c>
      <c r="T7" s="76">
        <f>'16. Приведение ГП'!G7</f>
        <v>0</v>
      </c>
      <c r="U7" s="70">
        <f>'17. Принос доход деят-ть'!I7</f>
        <v>5</v>
      </c>
      <c r="V7" s="153">
        <f>'18. Годовая отчетность'!H7</f>
        <v>5</v>
      </c>
      <c r="W7" s="153">
        <f>'19. Размещение госзаданий'!G7</f>
        <v>1</v>
      </c>
      <c r="X7" s="153">
        <f>'20. Размещение Плана ФХД'!H7</f>
        <v>5</v>
      </c>
      <c r="Y7" s="153">
        <f>'21. Размещение отчета об имущ'!G7</f>
        <v>5</v>
      </c>
      <c r="Z7" s="153">
        <f>'22. Размещение баланса'!G7</f>
        <v>5</v>
      </c>
      <c r="AA7" s="153">
        <f>'23. Внутренний ФК'!I7</f>
        <v>5</v>
      </c>
      <c r="AB7" s="153">
        <f>'24. Нарушения по ФК'!H7</f>
        <v>5</v>
      </c>
      <c r="AC7" s="153">
        <f>'25. Проверки закупок'!H7</f>
        <v>2</v>
      </c>
      <c r="AD7" s="153">
        <f>'26. Взыскание по исп. документа'!H7</f>
        <v>1</v>
      </c>
      <c r="AE7" s="153">
        <f>'27. Мониторинг рез-в ФД'!G7</f>
        <v>0</v>
      </c>
      <c r="AF7" s="154">
        <f>'28. Пок-ли рез-ти'!H7</f>
        <v>5</v>
      </c>
      <c r="AG7" s="150">
        <f t="shared" si="0"/>
        <v>100</v>
      </c>
    </row>
    <row r="8" spans="1:33" ht="18" customHeight="1" x14ac:dyDescent="0.25">
      <c r="A8" s="6">
        <v>4</v>
      </c>
      <c r="B8" s="13" t="s">
        <v>6</v>
      </c>
      <c r="C8" s="14" t="s">
        <v>7</v>
      </c>
      <c r="D8" s="6">
        <v>22</v>
      </c>
      <c r="E8" s="151">
        <f>'1. Предоставление РРО'!H8</f>
        <v>0</v>
      </c>
      <c r="F8" s="151">
        <f>'2. Предоставление ОБАС'!H8</f>
        <v>0</v>
      </c>
      <c r="G8" s="151">
        <f>'3. Качество ОБАС'!H8</f>
        <v>3</v>
      </c>
      <c r="H8" s="152">
        <f>'4. Количество справок СБР'!G8</f>
        <v>5</v>
      </c>
      <c r="I8" s="152">
        <f>'5. Отклонение по доходам (от пл'!I8</f>
        <v>0</v>
      </c>
      <c r="J8" s="152">
        <f>'6. Отклонение по доходам (ан п)'!H8</f>
        <v>0</v>
      </c>
      <c r="K8" s="152">
        <f>'7. Формирование перечня доходов'!F8</f>
        <v>5</v>
      </c>
      <c r="L8" s="76">
        <f>'8. Проср кред зад-ть'!H8</f>
        <v>0</v>
      </c>
      <c r="M8" s="76">
        <f>'9. КЗ по ЗП'!F8</f>
        <v>5</v>
      </c>
      <c r="N8" s="76">
        <f>'10. 100% госзадания'!H8</f>
        <v>5</v>
      </c>
      <c r="O8" s="76">
        <f>'11. Остаток субсидии ГЗ'!H8</f>
        <v>5</v>
      </c>
      <c r="P8" s="76">
        <f>'12. Сводные отчеты о ГЗ'!H8</f>
        <v>5</v>
      </c>
      <c r="Q8" s="76">
        <f>'13. Нормативы затрат'!G8</f>
        <v>5</v>
      </c>
      <c r="R8" s="76">
        <f>'14. Эффективный контракт'!G8</f>
        <v>5</v>
      </c>
      <c r="S8" s="76">
        <f>'15. Штрафы и санкции ГЗ'!H8</f>
        <v>5</v>
      </c>
      <c r="T8" s="76">
        <f>'16. Приведение ГП'!G8</f>
        <v>0</v>
      </c>
      <c r="U8" s="70">
        <f>'17. Принос доход деят-ть'!I8</f>
        <v>5</v>
      </c>
      <c r="V8" s="153">
        <f>'18. Годовая отчетность'!H8</f>
        <v>5</v>
      </c>
      <c r="W8" s="153">
        <f>'19. Размещение госзаданий'!G8</f>
        <v>5</v>
      </c>
      <c r="X8" s="153">
        <f>'20. Размещение Плана ФХД'!H8</f>
        <v>5</v>
      </c>
      <c r="Y8" s="153">
        <f>'21. Размещение отчета об имущ'!G8</f>
        <v>5</v>
      </c>
      <c r="Z8" s="153">
        <f>'22. Размещение баланса'!G8</f>
        <v>5</v>
      </c>
      <c r="AA8" s="153">
        <f>'23. Внутренний ФК'!I8</f>
        <v>5</v>
      </c>
      <c r="AB8" s="153">
        <f>'24. Нарушения по ФК'!H8</f>
        <v>3</v>
      </c>
      <c r="AC8" s="153">
        <f>'25. Проверки закупок'!H8</f>
        <v>2</v>
      </c>
      <c r="AD8" s="153">
        <f>'26. Взыскание по исп. документа'!H8</f>
        <v>5</v>
      </c>
      <c r="AE8" s="153">
        <f>'27. Мониторинг рез-в ФД'!G8</f>
        <v>5</v>
      </c>
      <c r="AF8" s="154">
        <f>'28. Пок-ли рез-ти'!H8</f>
        <v>5</v>
      </c>
      <c r="AG8" s="150">
        <f t="shared" si="0"/>
        <v>103</v>
      </c>
    </row>
    <row r="9" spans="1:33" ht="17.25" customHeight="1" x14ac:dyDescent="0.25">
      <c r="A9" s="6">
        <v>5</v>
      </c>
      <c r="B9" s="13" t="s">
        <v>8</v>
      </c>
      <c r="C9" s="14" t="s">
        <v>9</v>
      </c>
      <c r="D9" s="6">
        <v>3</v>
      </c>
      <c r="E9" s="151">
        <f>'1. Предоставление РРО'!H9</f>
        <v>5</v>
      </c>
      <c r="F9" s="151">
        <f>'2. Предоставление ОБАС'!H9</f>
        <v>5</v>
      </c>
      <c r="G9" s="151">
        <f>'3. Качество ОБАС'!H9</f>
        <v>5</v>
      </c>
      <c r="H9" s="152">
        <f>'4. Количество справок СБР'!G9</f>
        <v>5</v>
      </c>
      <c r="I9" s="152">
        <f>'5. Отклонение по доходам (от пл'!I9</f>
        <v>5</v>
      </c>
      <c r="J9" s="152">
        <f>'6. Отклонение по доходам (ан п)'!H9</f>
        <v>5</v>
      </c>
      <c r="K9" s="152">
        <f>'7. Формирование перечня доходов'!F9</f>
        <v>5</v>
      </c>
      <c r="L9" s="76">
        <f>'8. Проср кред зад-ть'!H9</f>
        <v>5</v>
      </c>
      <c r="M9" s="76">
        <f>'9. КЗ по ЗП'!F9</f>
        <v>5</v>
      </c>
      <c r="N9" s="76">
        <f>'10. 100% госзадания'!H9</f>
        <v>5</v>
      </c>
      <c r="O9" s="76">
        <f>'11. Остаток субсидии ГЗ'!H9</f>
        <v>5</v>
      </c>
      <c r="P9" s="76">
        <f>'12. Сводные отчеты о ГЗ'!H9</f>
        <v>5</v>
      </c>
      <c r="Q9" s="76">
        <f>'13. Нормативы затрат'!G9</f>
        <v>5</v>
      </c>
      <c r="R9" s="76">
        <f>'14. Эффективный контракт'!G9</f>
        <v>5</v>
      </c>
      <c r="S9" s="76">
        <f>'15. Штрафы и санкции ГЗ'!H9</f>
        <v>0</v>
      </c>
      <c r="T9" s="76">
        <f>'16. Приведение ГП'!G9</f>
        <v>5</v>
      </c>
      <c r="U9" s="70">
        <f>'17. Принос доход деят-ть'!I9</f>
        <v>0</v>
      </c>
      <c r="V9" s="153">
        <f>'18. Годовая отчетность'!H9</f>
        <v>5</v>
      </c>
      <c r="W9" s="153">
        <f>'19. Размещение госзаданий'!G9</f>
        <v>5</v>
      </c>
      <c r="X9" s="153">
        <f>'20. Размещение Плана ФХД'!H9</f>
        <v>5</v>
      </c>
      <c r="Y9" s="153">
        <f>'21. Размещение отчета об имущ'!G9</f>
        <v>5</v>
      </c>
      <c r="Z9" s="153">
        <f>'22. Размещение баланса'!G9</f>
        <v>5</v>
      </c>
      <c r="AA9" s="153">
        <f>'23. Внутренний ФК'!I9</f>
        <v>5</v>
      </c>
      <c r="AB9" s="153">
        <f>'24. Нарушения по ФК'!H9</f>
        <v>5</v>
      </c>
      <c r="AC9" s="153">
        <f>'25. Проверки закупок'!H9</f>
        <v>2</v>
      </c>
      <c r="AD9" s="153">
        <f>'26. Взыскание по исп. документа'!H9</f>
        <v>5</v>
      </c>
      <c r="AE9" s="153">
        <f>'27. Мониторинг рез-в ФД'!G9</f>
        <v>5</v>
      </c>
      <c r="AF9" s="154">
        <f>'28. Пок-ли рез-ти'!H9</f>
        <v>3.125</v>
      </c>
      <c r="AG9" s="150">
        <f t="shared" si="0"/>
        <v>125.125</v>
      </c>
    </row>
    <row r="10" spans="1:33" x14ac:dyDescent="0.25">
      <c r="A10" s="6">
        <v>6</v>
      </c>
      <c r="B10" s="13" t="s">
        <v>67</v>
      </c>
      <c r="C10" s="14" t="s">
        <v>11</v>
      </c>
      <c r="D10" s="6">
        <v>62</v>
      </c>
      <c r="E10" s="151">
        <f>'1. Предоставление РРО'!H10</f>
        <v>5</v>
      </c>
      <c r="F10" s="151">
        <f>'2. Предоставление ОБАС'!H10</f>
        <v>5</v>
      </c>
      <c r="G10" s="151">
        <f>'3. Качество ОБАС'!H10</f>
        <v>5</v>
      </c>
      <c r="H10" s="152">
        <f>'4. Количество справок СБР'!G10</f>
        <v>5</v>
      </c>
      <c r="I10" s="152">
        <f>'5. Отклонение по доходам (от пл'!I10</f>
        <v>0</v>
      </c>
      <c r="J10" s="152">
        <f>'6. Отклонение по доходам (ан п)'!H10</f>
        <v>0</v>
      </c>
      <c r="K10" s="152">
        <f>'7. Формирование перечня доходов'!F10</f>
        <v>5</v>
      </c>
      <c r="L10" s="76">
        <f>'8. Проср кред зад-ть'!H10</f>
        <v>5</v>
      </c>
      <c r="M10" s="76">
        <f>'9. КЗ по ЗП'!F10</f>
        <v>5</v>
      </c>
      <c r="N10" s="76">
        <f>'10. 100% госзадания'!H10</f>
        <v>5</v>
      </c>
      <c r="O10" s="76">
        <f>'11. Остаток субсидии ГЗ'!H10</f>
        <v>2</v>
      </c>
      <c r="P10" s="76">
        <f>'12. Сводные отчеты о ГЗ'!H10</f>
        <v>5</v>
      </c>
      <c r="Q10" s="76">
        <f>'13. Нормативы затрат'!G10</f>
        <v>5</v>
      </c>
      <c r="R10" s="76">
        <f>'14. Эффективный контракт'!G10</f>
        <v>5</v>
      </c>
      <c r="S10" s="76">
        <f>'15. Штрафы и санкции ГЗ'!H10</f>
        <v>5</v>
      </c>
      <c r="T10" s="76">
        <f>'16. Приведение ГП'!G10</f>
        <v>0</v>
      </c>
      <c r="U10" s="70">
        <f>'17. Принос доход деят-ть'!I10</f>
        <v>5</v>
      </c>
      <c r="V10" s="153">
        <f>'18. Годовая отчетность'!H10</f>
        <v>5</v>
      </c>
      <c r="W10" s="153">
        <f>'19. Размещение госзаданий'!G10</f>
        <v>1</v>
      </c>
      <c r="X10" s="153">
        <f>'20. Размещение Плана ФХД'!H10</f>
        <v>3</v>
      </c>
      <c r="Y10" s="153">
        <f>'21. Размещение отчета об имущ'!G10</f>
        <v>1</v>
      </c>
      <c r="Z10" s="153">
        <f>'22. Размещение баланса'!G10</f>
        <v>3</v>
      </c>
      <c r="AA10" s="153">
        <f>'23. Внутренний ФК'!I10</f>
        <v>5</v>
      </c>
      <c r="AB10" s="153">
        <f>'24. Нарушения по ФК'!H10</f>
        <v>5</v>
      </c>
      <c r="AC10" s="153">
        <f>'25. Проверки закупок'!H10</f>
        <v>2</v>
      </c>
      <c r="AD10" s="153">
        <f>'26. Взыскание по исп. документа'!H10</f>
        <v>3</v>
      </c>
      <c r="AE10" s="153">
        <f>'27. Мониторинг рез-в ФД'!G10</f>
        <v>5</v>
      </c>
      <c r="AF10" s="154">
        <f>'28. Пок-ли рез-ти'!H10</f>
        <v>0</v>
      </c>
      <c r="AG10" s="150">
        <f t="shared" si="0"/>
        <v>100</v>
      </c>
    </row>
    <row r="11" spans="1:33" x14ac:dyDescent="0.25">
      <c r="A11" s="6">
        <v>7</v>
      </c>
      <c r="B11" s="13" t="s">
        <v>12</v>
      </c>
      <c r="C11" s="14" t="s">
        <v>13</v>
      </c>
      <c r="D11" s="6">
        <v>9</v>
      </c>
      <c r="E11" s="151">
        <f>'1. Предоставление РРО'!H11</f>
        <v>0</v>
      </c>
      <c r="F11" s="151">
        <f>'2. Предоставление ОБАС'!H11</f>
        <v>0</v>
      </c>
      <c r="G11" s="151">
        <f>'3. Качество ОБАС'!H11</f>
        <v>5</v>
      </c>
      <c r="H11" s="152">
        <f>'4. Количество справок СБР'!G11</f>
        <v>5</v>
      </c>
      <c r="I11" s="152">
        <f>'5. Отклонение по доходам (от пл'!I11</f>
        <v>0</v>
      </c>
      <c r="J11" s="152">
        <f>'6. Отклонение по доходам (ан п)'!H11</f>
        <v>5</v>
      </c>
      <c r="K11" s="152">
        <f>'7. Формирование перечня доходов'!F11</f>
        <v>5</v>
      </c>
      <c r="L11" s="76">
        <f>'8. Проср кред зад-ть'!H11</f>
        <v>0</v>
      </c>
      <c r="M11" s="76">
        <f>'9. КЗ по ЗП'!F11</f>
        <v>5</v>
      </c>
      <c r="N11" s="76">
        <f>'10. 100% госзадания'!H11</f>
        <v>5</v>
      </c>
      <c r="O11" s="76">
        <f>'11. Остаток субсидии ГЗ'!H11</f>
        <v>2</v>
      </c>
      <c r="P11" s="76">
        <f>'12. Сводные отчеты о ГЗ'!H11</f>
        <v>0</v>
      </c>
      <c r="Q11" s="76">
        <f>'13. Нормативы затрат'!G11</f>
        <v>5</v>
      </c>
      <c r="R11" s="76">
        <f>'14. Эффективный контракт'!G11</f>
        <v>5</v>
      </c>
      <c r="S11" s="76">
        <f>'15. Штрафы и санкции ГЗ'!H11</f>
        <v>0</v>
      </c>
      <c r="T11" s="76">
        <f>'16. Приведение ГП'!G11</f>
        <v>0</v>
      </c>
      <c r="U11" s="70">
        <f>'17. Принос доход деят-ть'!I11</f>
        <v>0</v>
      </c>
      <c r="V11" s="153">
        <f>'18. Годовая отчетность'!H11</f>
        <v>0</v>
      </c>
      <c r="W11" s="153">
        <f>'19. Размещение госзаданий'!G11</f>
        <v>1</v>
      </c>
      <c r="X11" s="153">
        <f>'20. Размещение Плана ФХД'!H11</f>
        <v>5</v>
      </c>
      <c r="Y11" s="153">
        <f>'21. Размещение отчета об имущ'!G11</f>
        <v>0</v>
      </c>
      <c r="Z11" s="153">
        <f>'22. Размещение баланса'!G11</f>
        <v>1</v>
      </c>
      <c r="AA11" s="153">
        <f>'23. Внутренний ФК'!I11</f>
        <v>0</v>
      </c>
      <c r="AB11" s="153">
        <f>'24. Нарушения по ФК'!H11</f>
        <v>3</v>
      </c>
      <c r="AC11" s="153">
        <f>'25. Проверки закупок'!H11</f>
        <v>2</v>
      </c>
      <c r="AD11" s="153">
        <f>'26. Взыскание по исп. документа'!H11</f>
        <v>0</v>
      </c>
      <c r="AE11" s="153">
        <f>'27. Мониторинг рез-в ФД'!G11</f>
        <v>0</v>
      </c>
      <c r="AF11" s="154">
        <f>'28. Пок-ли рез-ти'!H11</f>
        <v>3.125</v>
      </c>
      <c r="AG11" s="150">
        <f t="shared" si="0"/>
        <v>57.125</v>
      </c>
    </row>
    <row r="12" spans="1:33" ht="31.5" x14ac:dyDescent="0.25">
      <c r="A12" s="6">
        <v>8</v>
      </c>
      <c r="B12" s="13" t="s">
        <v>14</v>
      </c>
      <c r="C12" s="14" t="s">
        <v>15</v>
      </c>
      <c r="D12" s="6">
        <v>3</v>
      </c>
      <c r="E12" s="151">
        <f>'1. Предоставление РРО'!H12</f>
        <v>5</v>
      </c>
      <c r="F12" s="151">
        <f>'2. Предоставление ОБАС'!H12</f>
        <v>5</v>
      </c>
      <c r="G12" s="151">
        <f>'3. Качество ОБАС'!H12</f>
        <v>5</v>
      </c>
      <c r="H12" s="152">
        <f>'4. Количество справок СБР'!G12</f>
        <v>5</v>
      </c>
      <c r="I12" s="152">
        <f>'5. Отклонение по доходам (от пл'!I12</f>
        <v>0</v>
      </c>
      <c r="J12" s="152">
        <f>'6. Отклонение по доходам (ан п)'!H12</f>
        <v>5</v>
      </c>
      <c r="K12" s="152">
        <f>'7. Формирование перечня доходов'!F12</f>
        <v>5</v>
      </c>
      <c r="L12" s="76">
        <f>'8. Проср кред зад-ть'!H12</f>
        <v>0</v>
      </c>
      <c r="M12" s="76">
        <f>'9. КЗ по ЗП'!F12</f>
        <v>5</v>
      </c>
      <c r="N12" s="76">
        <f>'10. 100% госзадания'!H12</f>
        <v>5</v>
      </c>
      <c r="O12" s="76">
        <f>'11. Остаток субсидии ГЗ'!H12</f>
        <v>2</v>
      </c>
      <c r="P12" s="76">
        <f>'12. Сводные отчеты о ГЗ'!H12</f>
        <v>5</v>
      </c>
      <c r="Q12" s="76">
        <f>'13. Нормативы затрат'!G12</f>
        <v>5</v>
      </c>
      <c r="R12" s="76">
        <f>'14. Эффективный контракт'!G12</f>
        <v>5</v>
      </c>
      <c r="S12" s="76">
        <f>'15. Штрафы и санкции ГЗ'!H12</f>
        <v>0</v>
      </c>
      <c r="T12" s="76">
        <f>'16. Приведение ГП'!G12</f>
        <v>0</v>
      </c>
      <c r="U12" s="70">
        <f>'17. Принос доход деят-ть'!I12</f>
        <v>5</v>
      </c>
      <c r="V12" s="153">
        <f>'18. Годовая отчетность'!H12</f>
        <v>5</v>
      </c>
      <c r="W12" s="153">
        <f>'19. Размещение госзаданий'!G12</f>
        <v>5</v>
      </c>
      <c r="X12" s="153">
        <f>'20. Размещение Плана ФХД'!H12</f>
        <v>5</v>
      </c>
      <c r="Y12" s="153">
        <f>'21. Размещение отчета об имущ'!G12</f>
        <v>5</v>
      </c>
      <c r="Z12" s="153">
        <f>'22. Размещение баланса'!G12</f>
        <v>5</v>
      </c>
      <c r="AA12" s="153">
        <f>'23. Внутренний ФК'!I12</f>
        <v>3</v>
      </c>
      <c r="AB12" s="153">
        <f>'24. Нарушения по ФК'!H12</f>
        <v>3</v>
      </c>
      <c r="AC12" s="153">
        <f>'25. Проверки закупок'!H12</f>
        <v>2</v>
      </c>
      <c r="AD12" s="153">
        <f>'26. Взыскание по исп. документа'!H12</f>
        <v>3</v>
      </c>
      <c r="AE12" s="153">
        <f>'27. Мониторинг рез-в ФД'!G12</f>
        <v>0</v>
      </c>
      <c r="AF12" s="154">
        <f>'28. Пок-ли рез-ти'!H12</f>
        <v>5</v>
      </c>
      <c r="AG12" s="150">
        <f t="shared" si="0"/>
        <v>103</v>
      </c>
    </row>
    <row r="13" spans="1:33" x14ac:dyDescent="0.25">
      <c r="A13" s="6">
        <v>9</v>
      </c>
      <c r="B13" s="13" t="s">
        <v>16</v>
      </c>
      <c r="C13" s="14" t="s">
        <v>17</v>
      </c>
      <c r="D13" s="6">
        <v>5</v>
      </c>
      <c r="E13" s="151">
        <f>'1. Предоставление РРО'!H13</f>
        <v>5</v>
      </c>
      <c r="F13" s="151">
        <f>'2. Предоставление ОБАС'!H13</f>
        <v>5</v>
      </c>
      <c r="G13" s="151">
        <f>'3. Качество ОБАС'!H13</f>
        <v>5</v>
      </c>
      <c r="H13" s="152">
        <f>'4. Количество справок СБР'!G13</f>
        <v>0</v>
      </c>
      <c r="I13" s="152">
        <f>'5. Отклонение по доходам (от пл'!I13</f>
        <v>1</v>
      </c>
      <c r="J13" s="152">
        <f>'6. Отклонение по доходам (ан п)'!H13</f>
        <v>5</v>
      </c>
      <c r="K13" s="152">
        <f>'7. Формирование перечня доходов'!F13</f>
        <v>5</v>
      </c>
      <c r="L13" s="76">
        <f>'8. Проср кред зад-ть'!H13</f>
        <v>5</v>
      </c>
      <c r="M13" s="76">
        <f>'9. КЗ по ЗП'!F13</f>
        <v>5</v>
      </c>
      <c r="N13" s="76">
        <f>'10. 100% госзадания'!H13</f>
        <v>5</v>
      </c>
      <c r="O13" s="76">
        <f>'11. Остаток субсидии ГЗ'!H13</f>
        <v>2</v>
      </c>
      <c r="P13" s="76">
        <f>'12. Сводные отчеты о ГЗ'!H13</f>
        <v>0</v>
      </c>
      <c r="Q13" s="76">
        <f>'13. Нормативы затрат'!G13</f>
        <v>5</v>
      </c>
      <c r="R13" s="76">
        <f>'14. Эффективный контракт'!G13</f>
        <v>5</v>
      </c>
      <c r="S13" s="76">
        <f>'15. Штрафы и санкции ГЗ'!H13</f>
        <v>5</v>
      </c>
      <c r="T13" s="76">
        <f>'16. Приведение ГП'!G13</f>
        <v>5</v>
      </c>
      <c r="U13" s="70">
        <f>'17. Принос доход деят-ть'!I13</f>
        <v>0</v>
      </c>
      <c r="V13" s="153">
        <f>'18. Годовая отчетность'!H13</f>
        <v>5</v>
      </c>
      <c r="W13" s="153">
        <f>'19. Размещение госзаданий'!G13</f>
        <v>5</v>
      </c>
      <c r="X13" s="153">
        <f>'20. Размещение Плана ФХД'!H13</f>
        <v>5</v>
      </c>
      <c r="Y13" s="153">
        <f>'21. Размещение отчета об имущ'!G13</f>
        <v>0</v>
      </c>
      <c r="Z13" s="153">
        <f>'22. Размещение баланса'!G13</f>
        <v>5</v>
      </c>
      <c r="AA13" s="153">
        <f>'23. Внутренний ФК'!I13</f>
        <v>0</v>
      </c>
      <c r="AB13" s="153">
        <f>'24. Нарушения по ФК'!H13</f>
        <v>3</v>
      </c>
      <c r="AC13" s="153">
        <f>'25. Проверки закупок'!H13</f>
        <v>5</v>
      </c>
      <c r="AD13" s="153">
        <f>'26. Взыскание по исп. документа'!H13</f>
        <v>3</v>
      </c>
      <c r="AE13" s="153">
        <f>'27. Мониторинг рез-в ФД'!G13</f>
        <v>0</v>
      </c>
      <c r="AF13" s="154">
        <f>'28. Пок-ли рез-ти'!H13</f>
        <v>3.125</v>
      </c>
      <c r="AG13" s="150">
        <f t="shared" si="0"/>
        <v>97.125</v>
      </c>
    </row>
    <row r="14" spans="1:33" ht="31.5" x14ac:dyDescent="0.25">
      <c r="A14" s="6">
        <v>10</v>
      </c>
      <c r="B14" s="13" t="s">
        <v>58</v>
      </c>
      <c r="C14" s="14" t="s">
        <v>19</v>
      </c>
      <c r="D14" s="6">
        <v>0</v>
      </c>
      <c r="E14" s="151">
        <f>'1. Предоставление РРО'!H14</f>
        <v>5</v>
      </c>
      <c r="F14" s="151">
        <f>'2. Предоставление ОБАС'!H14</f>
        <v>5</v>
      </c>
      <c r="G14" s="151">
        <f>'3. Качество ОБАС'!H14</f>
        <v>5</v>
      </c>
      <c r="H14" s="152">
        <f>'4. Количество справок СБР'!G14</f>
        <v>0</v>
      </c>
      <c r="I14" s="152">
        <f>'5. Отклонение по доходам (от пл'!I14</f>
        <v>0</v>
      </c>
      <c r="J14" s="152">
        <f>'6. Отклонение по доходам (ан п)'!H14</f>
        <v>5</v>
      </c>
      <c r="K14" s="152">
        <f>'7. Формирование перечня доходов'!F14</f>
        <v>5</v>
      </c>
      <c r="L14" s="76">
        <f>'8. Проср кред зад-ть'!H14</f>
        <v>5</v>
      </c>
      <c r="M14" s="76">
        <f>'9. КЗ по ЗП'!F14</f>
        <v>5</v>
      </c>
      <c r="N14" s="76" t="s">
        <v>95</v>
      </c>
      <c r="O14" s="76" t="s">
        <v>95</v>
      </c>
      <c r="P14" s="76" t="s">
        <v>95</v>
      </c>
      <c r="Q14" s="76" t="s">
        <v>95</v>
      </c>
      <c r="R14" s="76" t="s">
        <v>95</v>
      </c>
      <c r="S14" s="76" t="s">
        <v>95</v>
      </c>
      <c r="T14" s="76">
        <f>'16. Приведение ГП'!G14</f>
        <v>5</v>
      </c>
      <c r="U14" s="70" t="s">
        <v>95</v>
      </c>
      <c r="V14" s="153">
        <f>'18. Годовая отчетность'!H14</f>
        <v>5</v>
      </c>
      <c r="W14" s="70" t="s">
        <v>95</v>
      </c>
      <c r="X14" s="70" t="s">
        <v>95</v>
      </c>
      <c r="Y14" s="70" t="s">
        <v>95</v>
      </c>
      <c r="Z14" s="70" t="s">
        <v>95</v>
      </c>
      <c r="AA14" s="153">
        <f>'23. Внутренний ФК'!I14</f>
        <v>1</v>
      </c>
      <c r="AB14" s="153">
        <f>'24. Нарушения по ФК'!H14</f>
        <v>5</v>
      </c>
      <c r="AC14" s="153">
        <f>'25. Проверки закупок'!H14</f>
        <v>0</v>
      </c>
      <c r="AD14" s="153">
        <f>'26. Взыскание по исп. документа'!H14</f>
        <v>5</v>
      </c>
      <c r="AE14" s="153" t="s">
        <v>95</v>
      </c>
      <c r="AF14" s="154">
        <f>'28. Пок-ли рез-ти'!H14</f>
        <v>3.125</v>
      </c>
      <c r="AG14" s="150">
        <f t="shared" si="0"/>
        <v>59.125</v>
      </c>
    </row>
    <row r="15" spans="1:33" s="5" customFormat="1" ht="36.75" customHeight="1" x14ac:dyDescent="0.25">
      <c r="A15" s="6">
        <v>11</v>
      </c>
      <c r="B15" s="13" t="s">
        <v>20</v>
      </c>
      <c r="C15" s="14" t="s">
        <v>21</v>
      </c>
      <c r="D15" s="6">
        <v>3</v>
      </c>
      <c r="E15" s="151">
        <f>'1. Предоставление РРО'!H15</f>
        <v>5</v>
      </c>
      <c r="F15" s="151">
        <f>'2. Предоставление ОБАС'!H15</f>
        <v>5</v>
      </c>
      <c r="G15" s="151">
        <f>'3. Качество ОБАС'!H15</f>
        <v>5</v>
      </c>
      <c r="H15" s="152">
        <f>'4. Количество справок СБР'!G15</f>
        <v>5</v>
      </c>
      <c r="I15" s="152">
        <f>'5. Отклонение по доходам (от пл'!I15</f>
        <v>2</v>
      </c>
      <c r="J15" s="152">
        <f>'6. Отклонение по доходам (ан п)'!H15</f>
        <v>5</v>
      </c>
      <c r="K15" s="152">
        <f>'7. Формирование перечня доходов'!F15</f>
        <v>5</v>
      </c>
      <c r="L15" s="76">
        <f>'8. Проср кред зад-ть'!H15</f>
        <v>5</v>
      </c>
      <c r="M15" s="76">
        <f>'9. КЗ по ЗП'!F15</f>
        <v>5</v>
      </c>
      <c r="N15" s="76">
        <f>'10. 100% госзадания'!H15</f>
        <v>5</v>
      </c>
      <c r="O15" s="76">
        <f>'11. Остаток субсидии ГЗ'!H15</f>
        <v>5</v>
      </c>
      <c r="P15" s="76">
        <f>'12. Сводные отчеты о ГЗ'!H15</f>
        <v>0</v>
      </c>
      <c r="Q15" s="76">
        <f>'13. Нормативы затрат'!G15</f>
        <v>5</v>
      </c>
      <c r="R15" s="76">
        <f>'14. Эффективный контракт'!G15</f>
        <v>5</v>
      </c>
      <c r="S15" s="76">
        <f>'15. Штрафы и санкции ГЗ'!H15</f>
        <v>0</v>
      </c>
      <c r="T15" s="76">
        <f>'16. Приведение ГП'!G15</f>
        <v>5</v>
      </c>
      <c r="U15" s="70">
        <f>'17. Принос доход деят-ть'!I15</f>
        <v>2</v>
      </c>
      <c r="V15" s="153">
        <f>'18. Годовая отчетность'!H15</f>
        <v>5</v>
      </c>
      <c r="W15" s="153">
        <f>'19. Размещение госзаданий'!G15</f>
        <v>5</v>
      </c>
      <c r="X15" s="153">
        <f>'20. Размещение Плана ФХД'!H15</f>
        <v>5</v>
      </c>
      <c r="Y15" s="153">
        <f>'21. Размещение отчета об имущ'!G15</f>
        <v>5</v>
      </c>
      <c r="Z15" s="153">
        <f>'22. Размещение баланса'!G15</f>
        <v>5</v>
      </c>
      <c r="AA15" s="153">
        <f>'23. Внутренний ФК'!I15</f>
        <v>5</v>
      </c>
      <c r="AB15" s="153">
        <f>'24. Нарушения по ФК'!H15</f>
        <v>3</v>
      </c>
      <c r="AC15" s="153">
        <f>'25. Проверки закупок'!H15</f>
        <v>2</v>
      </c>
      <c r="AD15" s="153">
        <f>'26. Взыскание по исп. документа'!H15</f>
        <v>0</v>
      </c>
      <c r="AE15" s="153">
        <f>'27. Мониторинг рез-в ФД'!G15</f>
        <v>0</v>
      </c>
      <c r="AF15" s="154">
        <f>'28. Пок-ли рез-ти'!H15</f>
        <v>3.125</v>
      </c>
      <c r="AG15" s="150">
        <f t="shared" si="0"/>
        <v>107.125</v>
      </c>
    </row>
    <row r="16" spans="1:33" x14ac:dyDescent="0.25">
      <c r="A16" s="6">
        <v>12</v>
      </c>
      <c r="B16" s="13" t="s">
        <v>22</v>
      </c>
      <c r="C16" s="14" t="s">
        <v>23</v>
      </c>
      <c r="D16" s="6">
        <v>1</v>
      </c>
      <c r="E16" s="151">
        <f>'1. Предоставление РРО'!H16</f>
        <v>5</v>
      </c>
      <c r="F16" s="151">
        <f>'2. Предоставление ОБАС'!H16</f>
        <v>5</v>
      </c>
      <c r="G16" s="151">
        <f>'3. Качество ОБАС'!H16</f>
        <v>5</v>
      </c>
      <c r="H16" s="152">
        <f>'4. Количество справок СБР'!G16</f>
        <v>0</v>
      </c>
      <c r="I16" s="152">
        <f>'5. Отклонение по доходам (от пл'!I16</f>
        <v>3</v>
      </c>
      <c r="J16" s="152">
        <f>'6. Отклонение по доходам (ан п)'!H16</f>
        <v>0</v>
      </c>
      <c r="K16" s="152">
        <f>'7. Формирование перечня доходов'!F16</f>
        <v>5</v>
      </c>
      <c r="L16" s="152">
        <f>'8. Проср кред зад-ть'!H16</f>
        <v>5</v>
      </c>
      <c r="M16" s="152">
        <f>'9. КЗ по ЗП'!F16</f>
        <v>5</v>
      </c>
      <c r="N16" s="155">
        <f>'10. 100% госзадания'!H16</f>
        <v>2.5</v>
      </c>
      <c r="O16" s="155">
        <f>'11. Остаток субсидии ГЗ'!H16</f>
        <v>2.5</v>
      </c>
      <c r="P16" s="155">
        <f>'12. Сводные отчеты о ГЗ'!H16</f>
        <v>2.5</v>
      </c>
      <c r="Q16" s="155">
        <f>'13. Нормативы затрат'!G16</f>
        <v>2.5</v>
      </c>
      <c r="R16" s="76">
        <f>'14. Эффективный контракт'!G16</f>
        <v>0</v>
      </c>
      <c r="S16" s="155">
        <f>'15. Штрафы и санкции ГЗ'!H16</f>
        <v>2.5</v>
      </c>
      <c r="T16" s="155">
        <f>'16. Приведение ГП'!G16</f>
        <v>2.6</v>
      </c>
      <c r="U16" s="156">
        <f>'17. Принос доход деят-ть'!I16</f>
        <v>2.4700000000000002</v>
      </c>
      <c r="V16" s="153">
        <f>'18. Годовая отчетность'!H16</f>
        <v>0</v>
      </c>
      <c r="W16" s="153">
        <f>'19. Размещение госзаданий'!G16</f>
        <v>5</v>
      </c>
      <c r="X16" s="164">
        <f>'20. Размещение Плана ФХД'!H16</f>
        <v>2.5</v>
      </c>
      <c r="Y16" s="153">
        <f>'21. Размещение отчета об имущ'!G16</f>
        <v>5</v>
      </c>
      <c r="Z16" s="153">
        <f>'22. Размещение баланса'!G16</f>
        <v>5</v>
      </c>
      <c r="AA16" s="153">
        <f>'23. Внутренний ФК'!I16</f>
        <v>5</v>
      </c>
      <c r="AB16" s="153">
        <f>'24. Нарушения по ФК'!H16</f>
        <v>5</v>
      </c>
      <c r="AC16" s="153">
        <f>'25. Проверки закупок'!H16</f>
        <v>0</v>
      </c>
      <c r="AD16" s="153">
        <f>'26. Взыскание по исп. документа'!H16</f>
        <v>1</v>
      </c>
      <c r="AE16" s="153">
        <f>'27. Мониторинг рез-в ФД'!G16</f>
        <v>0</v>
      </c>
      <c r="AF16" s="164">
        <f>'28. Пок-ли рез-ти'!H16</f>
        <v>3.125</v>
      </c>
      <c r="AG16" s="163">
        <f t="shared" si="0"/>
        <v>82.194999999999993</v>
      </c>
    </row>
    <row r="17" spans="1:33" s="5" customFormat="1" ht="15.75" customHeight="1" x14ac:dyDescent="0.25">
      <c r="A17" s="6">
        <v>13</v>
      </c>
      <c r="B17" s="13" t="s">
        <v>48</v>
      </c>
      <c r="C17" s="14" t="s">
        <v>24</v>
      </c>
      <c r="D17" s="6">
        <v>1</v>
      </c>
      <c r="E17" s="151">
        <f>'1. Предоставление РРО'!H17</f>
        <v>5</v>
      </c>
      <c r="F17" s="151">
        <f>'2. Предоставление ОБАС'!H17</f>
        <v>5</v>
      </c>
      <c r="G17" s="151">
        <f>'3. Качество ОБАС'!H17</f>
        <v>5</v>
      </c>
      <c r="H17" s="152">
        <f>'4. Количество справок СБР'!G17</f>
        <v>0</v>
      </c>
      <c r="I17" s="152">
        <f>'5. Отклонение по доходам (от пл'!I17</f>
        <v>5</v>
      </c>
      <c r="J17" s="152">
        <f>'6. Отклонение по доходам (ан п)'!H17</f>
        <v>5</v>
      </c>
      <c r="K17" s="152">
        <f>'7. Формирование перечня доходов'!F17</f>
        <v>5</v>
      </c>
      <c r="L17" s="76">
        <f>'8. Проср кред зад-ть'!H17</f>
        <v>5</v>
      </c>
      <c r="M17" s="76">
        <f>'9. КЗ по ЗП'!F17</f>
        <v>5</v>
      </c>
      <c r="N17" s="76">
        <f>'10. 100% госзадания'!H17</f>
        <v>5</v>
      </c>
      <c r="O17" s="76">
        <f>'11. Остаток субсидии ГЗ'!H17</f>
        <v>2</v>
      </c>
      <c r="P17" s="76">
        <f>'12. Сводные отчеты о ГЗ'!H17</f>
        <v>0</v>
      </c>
      <c r="Q17" s="76">
        <f>'13. Нормативы затрат'!G17</f>
        <v>5</v>
      </c>
      <c r="R17" s="76">
        <f>'14. Эффективный контракт'!G17</f>
        <v>5</v>
      </c>
      <c r="S17" s="76">
        <f>'15. Штрафы и санкции ГЗ'!H17</f>
        <v>5</v>
      </c>
      <c r="T17" s="76">
        <f>'16. Приведение ГП'!G17</f>
        <v>5</v>
      </c>
      <c r="U17" s="70">
        <f>'17. Принос доход деят-ть'!I17</f>
        <v>0</v>
      </c>
      <c r="V17" s="153">
        <f>'18. Годовая отчетность'!H17</f>
        <v>5</v>
      </c>
      <c r="W17" s="153">
        <f>'19. Размещение госзаданий'!G17</f>
        <v>0</v>
      </c>
      <c r="X17" s="153">
        <f>'20. Размещение Плана ФХД'!H17</f>
        <v>5</v>
      </c>
      <c r="Y17" s="153">
        <f>'21. Размещение отчета об имущ'!G17</f>
        <v>0</v>
      </c>
      <c r="Z17" s="153">
        <f>'22. Размещение баланса'!G17</f>
        <v>5</v>
      </c>
      <c r="AA17" s="153">
        <f>'23. Внутренний ФК'!I17</f>
        <v>0</v>
      </c>
      <c r="AB17" s="153">
        <f>'24. Нарушения по ФК'!H17</f>
        <v>5</v>
      </c>
      <c r="AC17" s="153">
        <f>'25. Проверки закупок'!H17</f>
        <v>0</v>
      </c>
      <c r="AD17" s="153">
        <f>'26. Взыскание по исп. документа'!H17</f>
        <v>5</v>
      </c>
      <c r="AE17" s="153">
        <f>'27. Мониторинг рез-в ФД'!G17</f>
        <v>5</v>
      </c>
      <c r="AF17" s="154">
        <f>'28. Пок-ли рез-ти'!H17</f>
        <v>5</v>
      </c>
      <c r="AG17" s="150">
        <f t="shared" si="0"/>
        <v>102</v>
      </c>
    </row>
    <row r="18" spans="1:33" x14ac:dyDescent="0.25">
      <c r="A18" s="6">
        <v>14</v>
      </c>
      <c r="B18" s="13" t="s">
        <v>25</v>
      </c>
      <c r="C18" s="14" t="s">
        <v>26</v>
      </c>
      <c r="D18" s="6">
        <v>49</v>
      </c>
      <c r="E18" s="151">
        <f>'1. Предоставление РРО'!H18</f>
        <v>0</v>
      </c>
      <c r="F18" s="151">
        <f>'2. Предоставление ОБАС'!H18</f>
        <v>0</v>
      </c>
      <c r="G18" s="151">
        <f>'3. Качество ОБАС'!H18</f>
        <v>3</v>
      </c>
      <c r="H18" s="152">
        <f>'4. Количество справок СБР'!G18</f>
        <v>5</v>
      </c>
      <c r="I18" s="152">
        <f>'5. Отклонение по доходам (от пл'!I18</f>
        <v>5</v>
      </c>
      <c r="J18" s="152">
        <f>'6. Отклонение по доходам (ан п)'!H18</f>
        <v>5</v>
      </c>
      <c r="K18" s="152">
        <f>'7. Формирование перечня доходов'!F18</f>
        <v>5</v>
      </c>
      <c r="L18" s="76">
        <f>'8. Проср кред зад-ть'!H18</f>
        <v>0</v>
      </c>
      <c r="M18" s="76">
        <f>'9. КЗ по ЗП'!F18</f>
        <v>5</v>
      </c>
      <c r="N18" s="76">
        <f>'10. 100% госзадания'!H18</f>
        <v>0</v>
      </c>
      <c r="O18" s="76">
        <f>'11. Остаток субсидии ГЗ'!H18</f>
        <v>2</v>
      </c>
      <c r="P18" s="76">
        <f>'12. Сводные отчеты о ГЗ'!H18</f>
        <v>5</v>
      </c>
      <c r="Q18" s="76">
        <f>'13. Нормативы затрат'!G18</f>
        <v>5</v>
      </c>
      <c r="R18" s="76">
        <f>'14. Эффективный контракт'!G18</f>
        <v>5</v>
      </c>
      <c r="S18" s="76">
        <f>'15. Штрафы и санкции ГЗ'!H18</f>
        <v>5</v>
      </c>
      <c r="T18" s="76">
        <f>'16. Приведение ГП'!G18</f>
        <v>5</v>
      </c>
      <c r="U18" s="70">
        <f>'17. Принос доход деят-ть'!I18</f>
        <v>5</v>
      </c>
      <c r="V18" s="153">
        <f>'18. Годовая отчетность'!H18</f>
        <v>5</v>
      </c>
      <c r="W18" s="153">
        <f>'19. Размещение госзаданий'!G18</f>
        <v>0</v>
      </c>
      <c r="X18" s="153">
        <f>'20. Размещение Плана ФХД'!H18</f>
        <v>1</v>
      </c>
      <c r="Y18" s="153">
        <f>'21. Размещение отчета об имущ'!G18</f>
        <v>0</v>
      </c>
      <c r="Z18" s="153">
        <f>'22. Размещение баланса'!G18</f>
        <v>0</v>
      </c>
      <c r="AA18" s="153">
        <f>'23. Внутренний ФК'!I18</f>
        <v>5</v>
      </c>
      <c r="AB18" s="153">
        <f>'24. Нарушения по ФК'!H18</f>
        <v>1</v>
      </c>
      <c r="AC18" s="153">
        <f>'25. Проверки закупок'!H18</f>
        <v>2</v>
      </c>
      <c r="AD18" s="153">
        <f>'26. Взыскание по исп. документа'!H18</f>
        <v>2</v>
      </c>
      <c r="AE18" s="153">
        <f>'27. Мониторинг рез-в ФД'!G18</f>
        <v>5</v>
      </c>
      <c r="AF18" s="154">
        <f>'28. Пок-ли рез-ти'!H18</f>
        <v>5</v>
      </c>
      <c r="AG18" s="150">
        <f t="shared" si="0"/>
        <v>86</v>
      </c>
    </row>
    <row r="19" spans="1:33" x14ac:dyDescent="0.25">
      <c r="A19" s="6">
        <v>15</v>
      </c>
      <c r="B19" s="13" t="s">
        <v>27</v>
      </c>
      <c r="C19" s="14" t="s">
        <v>28</v>
      </c>
      <c r="D19" s="6">
        <v>2</v>
      </c>
      <c r="E19" s="151">
        <f>'1. Предоставление РРО'!H19</f>
        <v>0</v>
      </c>
      <c r="F19" s="151">
        <f>'2. Предоставление ОБАС'!H19</f>
        <v>0</v>
      </c>
      <c r="G19" s="151">
        <f>'3. Качество ОБАС'!H19</f>
        <v>3</v>
      </c>
      <c r="H19" s="152">
        <f>'4. Количество справок СБР'!G19</f>
        <v>0</v>
      </c>
      <c r="I19" s="152">
        <f>'5. Отклонение по доходам (от пл'!I19</f>
        <v>2</v>
      </c>
      <c r="J19" s="152">
        <f>'6. Отклонение по доходам (ан п)'!H19</f>
        <v>0</v>
      </c>
      <c r="K19" s="152">
        <f>'7. Формирование перечня доходов'!F19</f>
        <v>5</v>
      </c>
      <c r="L19" s="76">
        <f>'8. Проср кред зад-ть'!H19</f>
        <v>5</v>
      </c>
      <c r="M19" s="76">
        <f>'9. КЗ по ЗП'!F19</f>
        <v>5</v>
      </c>
      <c r="N19" s="76">
        <f>'10. 100% госзадания'!H19</f>
        <v>5</v>
      </c>
      <c r="O19" s="76">
        <f>'11. Остаток субсидии ГЗ'!H19</f>
        <v>5</v>
      </c>
      <c r="P19" s="76">
        <f>'12. Сводные отчеты о ГЗ'!H19</f>
        <v>5</v>
      </c>
      <c r="Q19" s="76">
        <f>'13. Нормативы затрат'!G19</f>
        <v>5</v>
      </c>
      <c r="R19" s="76">
        <f>'14. Эффективный контракт'!G19</f>
        <v>5</v>
      </c>
      <c r="S19" s="76">
        <f>'15. Штрафы и санкции ГЗ'!H19</f>
        <v>5</v>
      </c>
      <c r="T19" s="76">
        <f>'16. Приведение ГП'!G19</f>
        <v>0</v>
      </c>
      <c r="U19" s="70">
        <f>'17. Принос доход деят-ть'!I19</f>
        <v>0</v>
      </c>
      <c r="V19" s="153">
        <f>'18. Годовая отчетность'!H19</f>
        <v>5</v>
      </c>
      <c r="W19" s="153">
        <f>'19. Размещение госзаданий'!G19</f>
        <v>5</v>
      </c>
      <c r="X19" s="153">
        <f>'20. Размещение Плана ФХД'!H19</f>
        <v>5</v>
      </c>
      <c r="Y19" s="153">
        <f>'21. Размещение отчета об имущ'!G19</f>
        <v>5</v>
      </c>
      <c r="Z19" s="153">
        <f>'22. Размещение баланса'!G19</f>
        <v>5</v>
      </c>
      <c r="AA19" s="153">
        <f>'23. Внутренний ФК'!I19</f>
        <v>5</v>
      </c>
      <c r="AB19" s="153">
        <f>'24. Нарушения по ФК'!H19</f>
        <v>0</v>
      </c>
      <c r="AC19" s="153">
        <f>'25. Проверки закупок'!H19</f>
        <v>5</v>
      </c>
      <c r="AD19" s="153">
        <f>'26. Взыскание по исп. документа'!H19</f>
        <v>3</v>
      </c>
      <c r="AE19" s="153">
        <f>'27. Мониторинг рез-в ФД'!G19</f>
        <v>5</v>
      </c>
      <c r="AF19" s="154">
        <f>'28. Пок-ли рез-ти'!H19</f>
        <v>0</v>
      </c>
      <c r="AG19" s="150">
        <f t="shared" si="0"/>
        <v>93</v>
      </c>
    </row>
    <row r="20" spans="1:33" x14ac:dyDescent="0.25">
      <c r="A20" s="6">
        <v>16</v>
      </c>
      <c r="B20" s="13" t="s">
        <v>29</v>
      </c>
      <c r="C20" s="14" t="s">
        <v>30</v>
      </c>
      <c r="D20" s="6">
        <v>0</v>
      </c>
      <c r="E20" s="151">
        <f>'1. Предоставление РРО'!H20</f>
        <v>5</v>
      </c>
      <c r="F20" s="151">
        <f>'2. Предоставление ОБАС'!H20</f>
        <v>5</v>
      </c>
      <c r="G20" s="151">
        <f>'3. Качество ОБАС'!H20</f>
        <v>5</v>
      </c>
      <c r="H20" s="152">
        <f>'4. Количество справок СБР'!G20</f>
        <v>5</v>
      </c>
      <c r="I20" s="157">
        <f>'5. Отклонение по доходам (от пл'!I20</f>
        <v>2.5</v>
      </c>
      <c r="J20" s="157">
        <f>'6. Отклонение по доходам (ан п)'!H20</f>
        <v>3.4</v>
      </c>
      <c r="K20" s="152">
        <f>'7. Формирование перечня доходов'!F20</f>
        <v>5</v>
      </c>
      <c r="L20" s="76">
        <f>'8. Проср кред зад-ть'!H20</f>
        <v>5</v>
      </c>
      <c r="M20" s="76">
        <f>'9. КЗ по ЗП'!F20</f>
        <v>5</v>
      </c>
      <c r="N20" s="76" t="s">
        <v>95</v>
      </c>
      <c r="O20" s="76" t="s">
        <v>95</v>
      </c>
      <c r="P20" s="76" t="s">
        <v>95</v>
      </c>
      <c r="Q20" s="76" t="s">
        <v>95</v>
      </c>
      <c r="R20" s="76" t="s">
        <v>95</v>
      </c>
      <c r="S20" s="76" t="s">
        <v>95</v>
      </c>
      <c r="T20" s="155">
        <f>'16. Приведение ГП'!G20</f>
        <v>2.6</v>
      </c>
      <c r="U20" s="70" t="s">
        <v>95</v>
      </c>
      <c r="V20" s="153">
        <f>'18. Годовая отчетность'!H20</f>
        <v>5</v>
      </c>
      <c r="W20" s="153" t="s">
        <v>95</v>
      </c>
      <c r="X20" s="153" t="s">
        <v>95</v>
      </c>
      <c r="Y20" s="70" t="s">
        <v>95</v>
      </c>
      <c r="Z20" s="70" t="s">
        <v>95</v>
      </c>
      <c r="AA20" s="153">
        <f>'23. Внутренний ФК'!I20</f>
        <v>1</v>
      </c>
      <c r="AB20" s="153">
        <f>'24. Нарушения по ФК'!H20</f>
        <v>5</v>
      </c>
      <c r="AC20" s="153">
        <f>'25. Проверки закупок'!H20</f>
        <v>0</v>
      </c>
      <c r="AD20" s="153">
        <f>'26. Взыскание по исп. документа'!H20</f>
        <v>1</v>
      </c>
      <c r="AE20" s="153" t="s">
        <v>95</v>
      </c>
      <c r="AF20" s="154">
        <f>'28. Пок-ли рез-ти'!H20</f>
        <v>3.125</v>
      </c>
      <c r="AG20" s="150">
        <f t="shared" si="0"/>
        <v>58.625</v>
      </c>
    </row>
    <row r="21" spans="1:33" x14ac:dyDescent="0.25">
      <c r="A21" s="6">
        <v>17</v>
      </c>
      <c r="B21" s="13" t="s">
        <v>31</v>
      </c>
      <c r="C21" s="14" t="s">
        <v>32</v>
      </c>
      <c r="D21" s="6">
        <v>1</v>
      </c>
      <c r="E21" s="151">
        <f>'1. Предоставление РРО'!H21</f>
        <v>5</v>
      </c>
      <c r="F21" s="151">
        <f>'2. Предоставление ОБАС'!H21</f>
        <v>5</v>
      </c>
      <c r="G21" s="151">
        <f>'3. Качество ОБАС'!H21</f>
        <v>5</v>
      </c>
      <c r="H21" s="152">
        <f>'4. Количество справок СБР'!G21</f>
        <v>5</v>
      </c>
      <c r="I21" s="152">
        <f>'5. Отклонение по доходам (от пл'!I21</f>
        <v>4</v>
      </c>
      <c r="J21" s="152">
        <f>'6. Отклонение по доходам (ан п)'!H21</f>
        <v>5</v>
      </c>
      <c r="K21" s="152">
        <f>'7. Формирование перечня доходов'!F21</f>
        <v>5</v>
      </c>
      <c r="L21" s="152">
        <f>'8. Проср кред зад-ть'!H21</f>
        <v>5</v>
      </c>
      <c r="M21" s="152">
        <f>'9. КЗ по ЗП'!F21</f>
        <v>5</v>
      </c>
      <c r="N21" s="155">
        <f>'10. 100% госзадания'!H21</f>
        <v>2.5</v>
      </c>
      <c r="O21" s="155">
        <f>'11. Остаток субсидии ГЗ'!H21</f>
        <v>2.5</v>
      </c>
      <c r="P21" s="155">
        <f>'12. Сводные отчеты о ГЗ'!H21</f>
        <v>2.5</v>
      </c>
      <c r="Q21" s="155">
        <f>'13. Нормативы затрат'!G21</f>
        <v>2.5</v>
      </c>
      <c r="R21" s="76">
        <f>'14. Эффективный контракт'!G21</f>
        <v>5</v>
      </c>
      <c r="S21" s="155">
        <f>'15. Штрафы и санкции ГЗ'!H21</f>
        <v>2.5</v>
      </c>
      <c r="T21" s="155">
        <f>'16. Приведение ГП'!G21</f>
        <v>2.6</v>
      </c>
      <c r="U21" s="156">
        <f>'17. Принос доход деят-ть'!I21</f>
        <v>2.4700000000000002</v>
      </c>
      <c r="V21" s="153">
        <f>'18. Годовая отчетность'!H21</f>
        <v>5</v>
      </c>
      <c r="W21" s="153">
        <f>'19. Размещение госзаданий'!G21</f>
        <v>5</v>
      </c>
      <c r="X21" s="164">
        <f>'20. Размещение Плана ФХД'!H21</f>
        <v>2.5</v>
      </c>
      <c r="Y21" s="153">
        <f>'21. Размещение отчета об имущ'!G21</f>
        <v>0</v>
      </c>
      <c r="Z21" s="153">
        <f>'22. Размещение баланса'!G21</f>
        <v>5</v>
      </c>
      <c r="AA21" s="153">
        <f>'23. Внутренний ФК'!I21</f>
        <v>5</v>
      </c>
      <c r="AB21" s="153">
        <f>'24. Нарушения по ФК'!H21</f>
        <v>5</v>
      </c>
      <c r="AC21" s="153">
        <f>'25. Проверки закупок'!H21</f>
        <v>0</v>
      </c>
      <c r="AD21" s="153">
        <f>'26. Взыскание по исп. документа'!H21</f>
        <v>4</v>
      </c>
      <c r="AE21" s="153">
        <f>'27. Мониторинг рез-в ФД'!G21</f>
        <v>5</v>
      </c>
      <c r="AF21" s="164">
        <f>'28. Пок-ли рез-ти'!H21</f>
        <v>3.125</v>
      </c>
      <c r="AG21" s="150">
        <f t="shared" si="0"/>
        <v>106.19499999999999</v>
      </c>
    </row>
    <row r="22" spans="1:33" x14ac:dyDescent="0.25">
      <c r="A22" s="6">
        <v>18</v>
      </c>
      <c r="B22" s="13" t="s">
        <v>33</v>
      </c>
      <c r="C22" s="14" t="s">
        <v>34</v>
      </c>
      <c r="D22" s="6">
        <v>0</v>
      </c>
      <c r="E22" s="151">
        <f>'1. Предоставление РРО'!H22</f>
        <v>5</v>
      </c>
      <c r="F22" s="151">
        <f>'2. Предоставление ОБАС'!H22</f>
        <v>5</v>
      </c>
      <c r="G22" s="151">
        <f>'3. Качество ОБАС'!H22</f>
        <v>5</v>
      </c>
      <c r="H22" s="152">
        <f>'4. Количество справок СБР'!G22</f>
        <v>0</v>
      </c>
      <c r="I22" s="157">
        <f>'5. Отклонение по доходам (от пл'!I22</f>
        <v>2.5</v>
      </c>
      <c r="J22" s="157">
        <f>'6. Отклонение по доходам (ан п)'!H22</f>
        <v>3.4</v>
      </c>
      <c r="K22" s="152">
        <f>'7. Формирование перечня доходов'!F22</f>
        <v>5</v>
      </c>
      <c r="L22" s="76">
        <f>'8. Проср кред зад-ть'!H22</f>
        <v>5</v>
      </c>
      <c r="M22" s="76">
        <f>'9. КЗ по ЗП'!F22</f>
        <v>5</v>
      </c>
      <c r="N22" s="76" t="s">
        <v>95</v>
      </c>
      <c r="O22" s="76" t="s">
        <v>95</v>
      </c>
      <c r="P22" s="76" t="s">
        <v>95</v>
      </c>
      <c r="Q22" s="76" t="s">
        <v>95</v>
      </c>
      <c r="R22" s="76" t="s">
        <v>95</v>
      </c>
      <c r="S22" s="76" t="s">
        <v>95</v>
      </c>
      <c r="T22" s="155">
        <f>'16. Приведение ГП'!G22</f>
        <v>2.6</v>
      </c>
      <c r="U22" s="70" t="s">
        <v>95</v>
      </c>
      <c r="V22" s="153">
        <f>'18. Годовая отчетность'!H22</f>
        <v>5</v>
      </c>
      <c r="W22" s="70" t="s">
        <v>95</v>
      </c>
      <c r="X22" s="70" t="s">
        <v>95</v>
      </c>
      <c r="Y22" s="70" t="s">
        <v>95</v>
      </c>
      <c r="Z22" s="70" t="s">
        <v>95</v>
      </c>
      <c r="AA22" s="153">
        <f>'23. Внутренний ФК'!I22</f>
        <v>3</v>
      </c>
      <c r="AB22" s="153">
        <f>'24. Нарушения по ФК'!H22</f>
        <v>5</v>
      </c>
      <c r="AC22" s="153">
        <f>'25. Проверки закупок'!H22</f>
        <v>0</v>
      </c>
      <c r="AD22" s="153">
        <f>'26. Взыскание по исп. документа'!H22</f>
        <v>5</v>
      </c>
      <c r="AE22" s="153" t="s">
        <v>95</v>
      </c>
      <c r="AF22" s="154">
        <f>'28. Пок-ли рез-ти'!H22</f>
        <v>3.125</v>
      </c>
      <c r="AG22" s="150">
        <f t="shared" si="0"/>
        <v>59.625</v>
      </c>
    </row>
    <row r="23" spans="1:33" x14ac:dyDescent="0.25">
      <c r="A23" s="6">
        <v>19</v>
      </c>
      <c r="B23" s="13" t="s">
        <v>35</v>
      </c>
      <c r="C23" s="14" t="s">
        <v>36</v>
      </c>
      <c r="D23" s="6">
        <v>0</v>
      </c>
      <c r="E23" s="151">
        <f>'1. Предоставление РРО'!H23</f>
        <v>5</v>
      </c>
      <c r="F23" s="151">
        <f>'2. Предоставление ОБАС'!H23</f>
        <v>5</v>
      </c>
      <c r="G23" s="151">
        <f>'3. Качество ОБАС'!H23</f>
        <v>5</v>
      </c>
      <c r="H23" s="152">
        <f>'4. Количество справок СБР'!G23</f>
        <v>0</v>
      </c>
      <c r="I23" s="152">
        <f>'5. Отклонение по доходам (от пл'!I23</f>
        <v>0</v>
      </c>
      <c r="J23" s="152">
        <f>'6. Отклонение по доходам (ан п)'!H23</f>
        <v>5</v>
      </c>
      <c r="K23" s="152">
        <f>'7. Формирование перечня доходов'!F23</f>
        <v>5</v>
      </c>
      <c r="L23" s="76">
        <f>'8. Проср кред зад-ть'!H23</f>
        <v>5</v>
      </c>
      <c r="M23" s="76">
        <f>'9. КЗ по ЗП'!F23</f>
        <v>5</v>
      </c>
      <c r="N23" s="76" t="s">
        <v>95</v>
      </c>
      <c r="O23" s="76" t="s">
        <v>95</v>
      </c>
      <c r="P23" s="76" t="s">
        <v>95</v>
      </c>
      <c r="Q23" s="76" t="s">
        <v>95</v>
      </c>
      <c r="R23" s="76" t="s">
        <v>95</v>
      </c>
      <c r="S23" s="76" t="s">
        <v>95</v>
      </c>
      <c r="T23" s="155">
        <f>'16. Приведение ГП'!G23</f>
        <v>2.6</v>
      </c>
      <c r="U23" s="70" t="s">
        <v>95</v>
      </c>
      <c r="V23" s="153">
        <f>'18. Годовая отчетность'!H23</f>
        <v>5</v>
      </c>
      <c r="W23" s="70" t="s">
        <v>95</v>
      </c>
      <c r="X23" s="70" t="s">
        <v>95</v>
      </c>
      <c r="Y23" s="70" t="s">
        <v>95</v>
      </c>
      <c r="Z23" s="70" t="s">
        <v>95</v>
      </c>
      <c r="AA23" s="153">
        <f>'23. Внутренний ФК'!I23</f>
        <v>5</v>
      </c>
      <c r="AB23" s="153">
        <f>'24. Нарушения по ФК'!H23</f>
        <v>5</v>
      </c>
      <c r="AC23" s="153">
        <f>'25. Проверки закупок'!H23</f>
        <v>0</v>
      </c>
      <c r="AD23" s="153">
        <f>'26. Взыскание по исп. документа'!H23</f>
        <v>5</v>
      </c>
      <c r="AE23" s="153" t="s">
        <v>95</v>
      </c>
      <c r="AF23" s="154">
        <f>'28. Пок-ли рез-ти'!H23</f>
        <v>3.125</v>
      </c>
      <c r="AG23" s="150">
        <f t="shared" si="0"/>
        <v>60.725000000000001</v>
      </c>
    </row>
    <row r="24" spans="1:33" x14ac:dyDescent="0.25">
      <c r="A24" s="6">
        <v>20</v>
      </c>
      <c r="B24" s="13" t="s">
        <v>65</v>
      </c>
      <c r="C24" s="14" t="s">
        <v>38</v>
      </c>
      <c r="D24" s="6">
        <v>7</v>
      </c>
      <c r="E24" s="151">
        <f>'1. Предоставление РРО'!H24</f>
        <v>0</v>
      </c>
      <c r="F24" s="151">
        <f>'2. Предоставление ОБАС'!H24</f>
        <v>0</v>
      </c>
      <c r="G24" s="151">
        <f>'3. Качество ОБАС'!H24</f>
        <v>3</v>
      </c>
      <c r="H24" s="152">
        <f>'4. Количество справок СБР'!G24</f>
        <v>0</v>
      </c>
      <c r="I24" s="152">
        <f>'5. Отклонение по доходам (от пл'!I24</f>
        <v>3</v>
      </c>
      <c r="J24" s="152">
        <f>'6. Отклонение по доходам (ан п)'!H24</f>
        <v>5</v>
      </c>
      <c r="K24" s="152">
        <f>'7. Формирование перечня доходов'!F24</f>
        <v>5</v>
      </c>
      <c r="L24" s="76">
        <f>'8. Проср кред зад-ть'!H24</f>
        <v>0</v>
      </c>
      <c r="M24" s="76">
        <f>'9. КЗ по ЗП'!F24</f>
        <v>5</v>
      </c>
      <c r="N24" s="76">
        <f>'10. 100% госзадания'!H24</f>
        <v>0</v>
      </c>
      <c r="O24" s="76">
        <f>'11. Остаток субсидии ГЗ'!H24</f>
        <v>0</v>
      </c>
      <c r="P24" s="76">
        <f>'12. Сводные отчеты о ГЗ'!H24</f>
        <v>0</v>
      </c>
      <c r="Q24" s="76">
        <f>'13. Нормативы затрат'!G24</f>
        <v>5</v>
      </c>
      <c r="R24" s="76">
        <f>'14. Эффективный контракт'!G24</f>
        <v>5</v>
      </c>
      <c r="S24" s="76">
        <f>'15. Штрафы и санкции ГЗ'!H24</f>
        <v>0</v>
      </c>
      <c r="T24" s="76">
        <f>'16. Приведение ГП'!G24</f>
        <v>0</v>
      </c>
      <c r="U24" s="70">
        <f>'17. Принос доход деят-ть'!I24</f>
        <v>0</v>
      </c>
      <c r="V24" s="153">
        <f>'18. Годовая отчетность'!H24</f>
        <v>0</v>
      </c>
      <c r="W24" s="153">
        <f>'19. Размещение госзаданий'!G24</f>
        <v>1</v>
      </c>
      <c r="X24" s="153">
        <f>'20. Размещение Плана ФХД'!H24</f>
        <v>1</v>
      </c>
      <c r="Y24" s="153">
        <f>'21. Размещение отчета об имущ'!G24</f>
        <v>0</v>
      </c>
      <c r="Z24" s="153">
        <f>'22. Размещение баланса'!G24</f>
        <v>1</v>
      </c>
      <c r="AA24" s="153">
        <f>'23. Внутренний ФК'!I24</f>
        <v>5</v>
      </c>
      <c r="AB24" s="153">
        <f>'24. Нарушения по ФК'!H24</f>
        <v>3</v>
      </c>
      <c r="AC24" s="153">
        <f>'25. Проверки закупок'!H24</f>
        <v>5</v>
      </c>
      <c r="AD24" s="153">
        <f>'26. Взыскание по исп. документа'!H24</f>
        <v>1</v>
      </c>
      <c r="AE24" s="153">
        <f>'27. Мониторинг рез-в ФД'!G24</f>
        <v>0</v>
      </c>
      <c r="AF24" s="154">
        <f>'28. Пок-ли рез-ти'!H24</f>
        <v>3.125</v>
      </c>
      <c r="AG24" s="150">
        <f t="shared" si="0"/>
        <v>51.125</v>
      </c>
    </row>
    <row r="25" spans="1:33" x14ac:dyDescent="0.25">
      <c r="A25" s="6">
        <v>21</v>
      </c>
      <c r="B25" s="13" t="s">
        <v>39</v>
      </c>
      <c r="C25" s="14" t="s">
        <v>45</v>
      </c>
      <c r="D25" s="6">
        <v>0</v>
      </c>
      <c r="E25" s="151">
        <f>'1. Предоставление РРО'!H25</f>
        <v>5</v>
      </c>
      <c r="F25" s="151">
        <f>'2. Предоставление ОБАС'!H25</f>
        <v>5</v>
      </c>
      <c r="G25" s="151">
        <f>'3. Качество ОБАС'!H25</f>
        <v>5</v>
      </c>
      <c r="H25" s="152">
        <f>'4. Количество справок СБР'!G25</f>
        <v>0</v>
      </c>
      <c r="I25" s="152">
        <f>'5. Отклонение по доходам (от пл'!I25</f>
        <v>5</v>
      </c>
      <c r="J25" s="152">
        <f>'6. Отклонение по доходам (ан п)'!H25</f>
        <v>5</v>
      </c>
      <c r="K25" s="152">
        <f>'7. Формирование перечня доходов'!F25</f>
        <v>5</v>
      </c>
      <c r="L25" s="76">
        <f>'8. Проср кред зад-ть'!H25</f>
        <v>5</v>
      </c>
      <c r="M25" s="76">
        <f>'9. КЗ по ЗП'!F25</f>
        <v>5</v>
      </c>
      <c r="N25" s="76" t="s">
        <v>95</v>
      </c>
      <c r="O25" s="76" t="s">
        <v>95</v>
      </c>
      <c r="P25" s="76" t="s">
        <v>95</v>
      </c>
      <c r="Q25" s="76" t="s">
        <v>95</v>
      </c>
      <c r="R25" s="76" t="s">
        <v>95</v>
      </c>
      <c r="S25" s="76" t="s">
        <v>95</v>
      </c>
      <c r="T25" s="155">
        <f>'16. Приведение ГП'!G25</f>
        <v>2.6</v>
      </c>
      <c r="U25" s="70" t="s">
        <v>95</v>
      </c>
      <c r="V25" s="153">
        <f>'18. Годовая отчетность'!H25</f>
        <v>5</v>
      </c>
      <c r="W25" s="70" t="s">
        <v>95</v>
      </c>
      <c r="X25" s="70" t="s">
        <v>95</v>
      </c>
      <c r="Y25" s="70" t="s">
        <v>95</v>
      </c>
      <c r="Z25" s="70" t="s">
        <v>95</v>
      </c>
      <c r="AA25" s="153">
        <f>'23. Внутренний ФК'!I25</f>
        <v>5</v>
      </c>
      <c r="AB25" s="153">
        <f>'24. Нарушения по ФК'!H25</f>
        <v>5</v>
      </c>
      <c r="AC25" s="153">
        <f>'25. Проверки закупок'!H25</f>
        <v>0</v>
      </c>
      <c r="AD25" s="153">
        <f>'26. Взыскание по исп. документа'!H25</f>
        <v>5</v>
      </c>
      <c r="AE25" s="153" t="s">
        <v>95</v>
      </c>
      <c r="AF25" s="154">
        <f>'28. Пок-ли рез-ти'!H25</f>
        <v>3.125</v>
      </c>
      <c r="AG25" s="150">
        <f t="shared" si="0"/>
        <v>65.724999999999994</v>
      </c>
    </row>
    <row r="26" spans="1:33" ht="31.5" x14ac:dyDescent="0.25">
      <c r="A26" s="6">
        <v>22</v>
      </c>
      <c r="B26" s="13" t="s">
        <v>59</v>
      </c>
      <c r="C26" s="14" t="s">
        <v>57</v>
      </c>
      <c r="D26" s="6">
        <v>0</v>
      </c>
      <c r="E26" s="151">
        <f>'1. Предоставление РРО'!H26</f>
        <v>5</v>
      </c>
      <c r="F26" s="151">
        <f>'2. Предоставление ОБАС'!H26</f>
        <v>5</v>
      </c>
      <c r="G26" s="151">
        <f>'3. Качество ОБАС'!H26</f>
        <v>5</v>
      </c>
      <c r="H26" s="152">
        <f>'4. Количество справок СБР'!G26</f>
        <v>0</v>
      </c>
      <c r="I26" s="157">
        <f>'5. Отклонение по доходам (от пл'!I26</f>
        <v>2.5</v>
      </c>
      <c r="J26" s="157">
        <f>'6. Отклонение по доходам (ан п)'!H26</f>
        <v>3.4</v>
      </c>
      <c r="K26" s="152">
        <f>'7. Формирование перечня доходов'!F26</f>
        <v>5</v>
      </c>
      <c r="L26" s="76">
        <f>'8. Проср кред зад-ть'!H26</f>
        <v>5</v>
      </c>
      <c r="M26" s="76">
        <f>'9. КЗ по ЗП'!F26</f>
        <v>5</v>
      </c>
      <c r="N26" s="76" t="s">
        <v>95</v>
      </c>
      <c r="O26" s="76" t="s">
        <v>95</v>
      </c>
      <c r="P26" s="76" t="s">
        <v>95</v>
      </c>
      <c r="Q26" s="76" t="s">
        <v>95</v>
      </c>
      <c r="R26" s="76" t="s">
        <v>95</v>
      </c>
      <c r="S26" s="76" t="s">
        <v>95</v>
      </c>
      <c r="T26" s="155">
        <f>'16. Приведение ГП'!G26</f>
        <v>2.6</v>
      </c>
      <c r="U26" s="70" t="s">
        <v>95</v>
      </c>
      <c r="V26" s="153">
        <f>'18. Годовая отчетность'!H26</f>
        <v>5</v>
      </c>
      <c r="W26" s="70" t="s">
        <v>95</v>
      </c>
      <c r="X26" s="70" t="s">
        <v>95</v>
      </c>
      <c r="Y26" s="70" t="s">
        <v>95</v>
      </c>
      <c r="Z26" s="70" t="s">
        <v>95</v>
      </c>
      <c r="AA26" s="153">
        <f>'23. Внутренний ФК'!I26</f>
        <v>0</v>
      </c>
      <c r="AB26" s="153">
        <f>'24. Нарушения по ФК'!H26</f>
        <v>5</v>
      </c>
      <c r="AC26" s="153">
        <f>'25. Проверки закупок'!H26</f>
        <v>0</v>
      </c>
      <c r="AD26" s="153">
        <f>'26. Взыскание по исп. документа'!H26</f>
        <v>5</v>
      </c>
      <c r="AE26" s="153" t="s">
        <v>95</v>
      </c>
      <c r="AF26" s="154">
        <f>'28. Пок-ли рез-ти'!H26</f>
        <v>3.125</v>
      </c>
      <c r="AG26" s="150">
        <f t="shared" si="0"/>
        <v>56.625</v>
      </c>
    </row>
    <row r="27" spans="1:33" x14ac:dyDescent="0.25">
      <c r="A27" s="6">
        <v>23</v>
      </c>
      <c r="B27" s="13" t="s">
        <v>52</v>
      </c>
      <c r="C27" s="14" t="s">
        <v>53</v>
      </c>
      <c r="D27" s="6">
        <v>0</v>
      </c>
      <c r="E27" s="151">
        <f>'1. Предоставление РРО'!H27</f>
        <v>0</v>
      </c>
      <c r="F27" s="151">
        <f>'2. Предоставление ОБАС'!H27</f>
        <v>0</v>
      </c>
      <c r="G27" s="151">
        <f>'3. Качество ОБАС'!H27</f>
        <v>5</v>
      </c>
      <c r="H27" s="152">
        <f>'4. Количество справок СБР'!G27</f>
        <v>5</v>
      </c>
      <c r="I27" s="157">
        <f>'5. Отклонение по доходам (от пл'!I27</f>
        <v>2.5</v>
      </c>
      <c r="J27" s="157">
        <f>'6. Отклонение по доходам (ан п)'!H27</f>
        <v>3.4</v>
      </c>
      <c r="K27" s="152">
        <f>'7. Формирование перечня доходов'!F27</f>
        <v>5</v>
      </c>
      <c r="L27" s="76">
        <f>'8. Проср кред зад-ть'!H27</f>
        <v>0</v>
      </c>
      <c r="M27" s="76">
        <f>'9. КЗ по ЗП'!F27</f>
        <v>5</v>
      </c>
      <c r="N27" s="76" t="s">
        <v>95</v>
      </c>
      <c r="O27" s="76" t="s">
        <v>95</v>
      </c>
      <c r="P27" s="76" t="s">
        <v>95</v>
      </c>
      <c r="Q27" s="76" t="s">
        <v>95</v>
      </c>
      <c r="R27" s="76" t="s">
        <v>95</v>
      </c>
      <c r="S27" s="76" t="s">
        <v>95</v>
      </c>
      <c r="T27" s="155">
        <f>'16. Приведение ГП'!G27</f>
        <v>2.6</v>
      </c>
      <c r="U27" s="70" t="s">
        <v>95</v>
      </c>
      <c r="V27" s="153">
        <f>'18. Годовая отчетность'!H27</f>
        <v>5</v>
      </c>
      <c r="W27" s="70" t="s">
        <v>95</v>
      </c>
      <c r="X27" s="70" t="s">
        <v>95</v>
      </c>
      <c r="Y27" s="70" t="s">
        <v>95</v>
      </c>
      <c r="Z27" s="70" t="s">
        <v>95</v>
      </c>
      <c r="AA27" s="153">
        <f>'23. Внутренний ФК'!I27</f>
        <v>5</v>
      </c>
      <c r="AB27" s="153">
        <f>'24. Нарушения по ФК'!H27</f>
        <v>5</v>
      </c>
      <c r="AC27" s="153">
        <f>'25. Проверки закупок'!H27</f>
        <v>0</v>
      </c>
      <c r="AD27" s="153">
        <f>'26. Взыскание по исп. документа'!H27</f>
        <v>5</v>
      </c>
      <c r="AE27" s="153" t="s">
        <v>95</v>
      </c>
      <c r="AF27" s="154">
        <f>'28. Пок-ли рез-ти'!H27</f>
        <v>3.125</v>
      </c>
      <c r="AG27" s="150">
        <f t="shared" si="0"/>
        <v>51.625</v>
      </c>
    </row>
    <row r="28" spans="1:33" x14ac:dyDescent="0.25">
      <c r="A28" s="6">
        <v>24</v>
      </c>
      <c r="B28" s="13" t="s">
        <v>66</v>
      </c>
      <c r="C28" s="14" t="s">
        <v>49</v>
      </c>
      <c r="D28" s="6">
        <v>36</v>
      </c>
      <c r="E28" s="151">
        <f>'1. Предоставление РРО'!H28</f>
        <v>0</v>
      </c>
      <c r="F28" s="151">
        <f>'2. Предоставление ОБАС'!H28</f>
        <v>0</v>
      </c>
      <c r="G28" s="151">
        <f>'3. Качество ОБАС'!H28</f>
        <v>5</v>
      </c>
      <c r="H28" s="152">
        <f>'4. Количество справок СБР'!G28</f>
        <v>5</v>
      </c>
      <c r="I28" s="152">
        <f>'5. Отклонение по доходам (от пл'!I28</f>
        <v>4</v>
      </c>
      <c r="J28" s="152">
        <f>'6. Отклонение по доходам (ан п)'!H28</f>
        <v>0</v>
      </c>
      <c r="K28" s="152">
        <f>'7. Формирование перечня доходов'!F28</f>
        <v>5</v>
      </c>
      <c r="L28" s="76">
        <f>'8. Проср кред зад-ть'!H28</f>
        <v>5</v>
      </c>
      <c r="M28" s="76">
        <f>'9. КЗ по ЗП'!F28</f>
        <v>5</v>
      </c>
      <c r="N28" s="76">
        <f>'10. 100% госзадания'!H28</f>
        <v>5</v>
      </c>
      <c r="O28" s="76">
        <f>'11. Остаток субсидии ГЗ'!H28</f>
        <v>2</v>
      </c>
      <c r="P28" s="76">
        <f>'12. Сводные отчеты о ГЗ'!H28</f>
        <v>0</v>
      </c>
      <c r="Q28" s="76">
        <f>'13. Нормативы затрат'!G28</f>
        <v>5</v>
      </c>
      <c r="R28" s="76">
        <f>'14. Эффективный контракт'!G28</f>
        <v>0</v>
      </c>
      <c r="S28" s="76">
        <f>'15. Штрафы и санкции ГЗ'!H28</f>
        <v>5</v>
      </c>
      <c r="T28" s="76">
        <f>'16. Приведение ГП'!G28</f>
        <v>5</v>
      </c>
      <c r="U28" s="70">
        <f>'17. Принос доход деят-ть'!I28</f>
        <v>5</v>
      </c>
      <c r="V28" s="153">
        <f>'18. Годовая отчетность'!H28</f>
        <v>5</v>
      </c>
      <c r="W28" s="153">
        <f>'19. Размещение госзаданий'!G28</f>
        <v>3</v>
      </c>
      <c r="X28" s="153">
        <f>'20. Размещение Плана ФХД'!H28</f>
        <v>3</v>
      </c>
      <c r="Y28" s="153">
        <f>'21. Размещение отчета об имущ'!G28</f>
        <v>3</v>
      </c>
      <c r="Z28" s="153">
        <f>'22. Размещение баланса'!G28</f>
        <v>3</v>
      </c>
      <c r="AA28" s="153">
        <f>'23. Внутренний ФК'!I28</f>
        <v>5</v>
      </c>
      <c r="AB28" s="153">
        <f>'24. Нарушения по ФК'!H28</f>
        <v>1</v>
      </c>
      <c r="AC28" s="153">
        <f>'25. Проверки закупок'!H28</f>
        <v>5</v>
      </c>
      <c r="AD28" s="153">
        <f>'26. Взыскание по исп. документа'!H28</f>
        <v>4</v>
      </c>
      <c r="AE28" s="153">
        <f>'27. Мониторинг рез-в ФД'!G28</f>
        <v>0</v>
      </c>
      <c r="AF28" s="154">
        <f>'28. Пок-ли рез-ти'!H28</f>
        <v>0</v>
      </c>
      <c r="AG28" s="150">
        <f t="shared" si="0"/>
        <v>88</v>
      </c>
    </row>
    <row r="29" spans="1:33" x14ac:dyDescent="0.25">
      <c r="A29" s="6">
        <v>25</v>
      </c>
      <c r="B29" s="13" t="s">
        <v>40</v>
      </c>
      <c r="C29" s="14" t="s">
        <v>50</v>
      </c>
      <c r="D29" s="6">
        <v>0</v>
      </c>
      <c r="E29" s="151">
        <f>'1. Предоставление РРО'!H29</f>
        <v>5</v>
      </c>
      <c r="F29" s="151">
        <f>'2. Предоставление ОБАС'!H29</f>
        <v>5</v>
      </c>
      <c r="G29" s="151">
        <f>'3. Качество ОБАС'!H29</f>
        <v>5</v>
      </c>
      <c r="H29" s="152">
        <f>'4. Количество справок СБР'!G29</f>
        <v>5</v>
      </c>
      <c r="I29" s="157">
        <f>'5. Отклонение по доходам (от пл'!I29</f>
        <v>2.5</v>
      </c>
      <c r="J29" s="157">
        <f>'6. Отклонение по доходам (ан п)'!H29</f>
        <v>3.4</v>
      </c>
      <c r="K29" s="152">
        <f>'7. Формирование перечня доходов'!F29</f>
        <v>5</v>
      </c>
      <c r="L29" s="76">
        <f>'8. Проср кред зад-ть'!H29</f>
        <v>5</v>
      </c>
      <c r="M29" s="76">
        <f>'9. КЗ по ЗП'!F29</f>
        <v>5</v>
      </c>
      <c r="N29" s="76" t="s">
        <v>95</v>
      </c>
      <c r="O29" s="76" t="s">
        <v>95</v>
      </c>
      <c r="P29" s="76" t="s">
        <v>95</v>
      </c>
      <c r="Q29" s="76" t="s">
        <v>95</v>
      </c>
      <c r="R29" s="76" t="s">
        <v>95</v>
      </c>
      <c r="S29" s="76" t="s">
        <v>95</v>
      </c>
      <c r="T29" s="155">
        <f>'16. Приведение ГП'!G29</f>
        <v>2.6</v>
      </c>
      <c r="U29" s="70" t="s">
        <v>95</v>
      </c>
      <c r="V29" s="153">
        <f>'18. Годовая отчетность'!H29</f>
        <v>5</v>
      </c>
      <c r="W29" s="70" t="s">
        <v>95</v>
      </c>
      <c r="X29" s="70" t="s">
        <v>95</v>
      </c>
      <c r="Y29" s="70" t="s">
        <v>95</v>
      </c>
      <c r="Z29" s="70" t="s">
        <v>95</v>
      </c>
      <c r="AA29" s="153">
        <f>'23. Внутренний ФК'!I29</f>
        <v>5</v>
      </c>
      <c r="AB29" s="153">
        <f>'24. Нарушения по ФК'!H29</f>
        <v>5</v>
      </c>
      <c r="AC29" s="153">
        <f>'25. Проверки закупок'!H29</f>
        <v>0</v>
      </c>
      <c r="AD29" s="153">
        <f>'26. Взыскание по исп. документа'!H29</f>
        <v>5</v>
      </c>
      <c r="AE29" s="153" t="s">
        <v>95</v>
      </c>
      <c r="AF29" s="154">
        <f>'28. Пок-ли рез-ти'!H29</f>
        <v>3.125</v>
      </c>
      <c r="AG29" s="150">
        <f t="shared" si="0"/>
        <v>66.625</v>
      </c>
    </row>
    <row r="30" spans="1:33" x14ac:dyDescent="0.25">
      <c r="A30" s="6">
        <v>26</v>
      </c>
      <c r="B30" s="13" t="s">
        <v>55</v>
      </c>
      <c r="C30" s="14" t="s">
        <v>56</v>
      </c>
      <c r="D30" s="6">
        <v>0</v>
      </c>
      <c r="E30" s="151">
        <f>'1. Предоставление РРО'!H30</f>
        <v>5</v>
      </c>
      <c r="F30" s="151">
        <f>'2. Предоставление ОБАС'!H30</f>
        <v>5</v>
      </c>
      <c r="G30" s="151">
        <f>'3. Качество ОБАС'!H30</f>
        <v>5</v>
      </c>
      <c r="H30" s="152">
        <f>'4. Количество справок СБР'!G30</f>
        <v>5</v>
      </c>
      <c r="I30" s="157">
        <f>'5. Отклонение по доходам (от пл'!I30</f>
        <v>2.5</v>
      </c>
      <c r="J30" s="157">
        <f>'6. Отклонение по доходам (ан п)'!H30</f>
        <v>3.4</v>
      </c>
      <c r="K30" s="152">
        <f>'7. Формирование перечня доходов'!F30</f>
        <v>5</v>
      </c>
      <c r="L30" s="76">
        <f>'8. Проср кред зад-ть'!H30</f>
        <v>5</v>
      </c>
      <c r="M30" s="76">
        <f>'9. КЗ по ЗП'!F30</f>
        <v>5</v>
      </c>
      <c r="N30" s="76" t="s">
        <v>95</v>
      </c>
      <c r="O30" s="76" t="s">
        <v>95</v>
      </c>
      <c r="P30" s="76" t="s">
        <v>95</v>
      </c>
      <c r="Q30" s="76" t="s">
        <v>95</v>
      </c>
      <c r="R30" s="76" t="s">
        <v>95</v>
      </c>
      <c r="S30" s="76" t="s">
        <v>95</v>
      </c>
      <c r="T30" s="155">
        <f>'16. Приведение ГП'!G30</f>
        <v>2.6</v>
      </c>
      <c r="U30" s="70" t="s">
        <v>95</v>
      </c>
      <c r="V30" s="153">
        <f>'18. Годовая отчетность'!H30</f>
        <v>5</v>
      </c>
      <c r="W30" s="70" t="s">
        <v>95</v>
      </c>
      <c r="X30" s="70" t="s">
        <v>95</v>
      </c>
      <c r="Y30" s="70" t="s">
        <v>95</v>
      </c>
      <c r="Z30" s="70" t="s">
        <v>95</v>
      </c>
      <c r="AA30" s="153">
        <f>'23. Внутренний ФК'!I30</f>
        <v>0</v>
      </c>
      <c r="AB30" s="153">
        <f>'24. Нарушения по ФК'!H30</f>
        <v>5</v>
      </c>
      <c r="AC30" s="153">
        <f>'25. Проверки закупок'!H30</f>
        <v>0</v>
      </c>
      <c r="AD30" s="153">
        <f>'26. Взыскание по исп. документа'!H30</f>
        <v>5</v>
      </c>
      <c r="AE30" s="153" t="s">
        <v>95</v>
      </c>
      <c r="AF30" s="154">
        <f>'28. Пок-ли рез-ти'!H30</f>
        <v>3.125</v>
      </c>
      <c r="AG30" s="150">
        <f t="shared" si="0"/>
        <v>61.625</v>
      </c>
    </row>
    <row r="31" spans="1:33" x14ac:dyDescent="0.25">
      <c r="A31" s="6">
        <v>27</v>
      </c>
      <c r="B31" s="13" t="s">
        <v>69</v>
      </c>
      <c r="C31" s="14" t="s">
        <v>70</v>
      </c>
      <c r="D31" s="6">
        <v>0</v>
      </c>
      <c r="E31" s="151">
        <f>'1. Предоставление РРО'!H31</f>
        <v>5</v>
      </c>
      <c r="F31" s="151">
        <f>'2. Предоставление ОБАС'!H31</f>
        <v>5</v>
      </c>
      <c r="G31" s="151">
        <f>'3. Качество ОБАС'!H31</f>
        <v>5</v>
      </c>
      <c r="H31" s="152">
        <f>'4. Количество справок СБР'!G31</f>
        <v>0</v>
      </c>
      <c r="I31" s="152">
        <f>'5. Отклонение по доходам (от пл'!I31</f>
        <v>5</v>
      </c>
      <c r="J31" s="152">
        <f>'6. Отклонение по доходам (ан п)'!H31</f>
        <v>5</v>
      </c>
      <c r="K31" s="152">
        <f>'7. Формирование перечня доходов'!F31</f>
        <v>5</v>
      </c>
      <c r="L31" s="76">
        <f>'8. Проср кред зад-ть'!H31</f>
        <v>5</v>
      </c>
      <c r="M31" s="76">
        <f>'9. КЗ по ЗП'!F31</f>
        <v>5</v>
      </c>
      <c r="N31" s="76" t="s">
        <v>95</v>
      </c>
      <c r="O31" s="76" t="s">
        <v>95</v>
      </c>
      <c r="P31" s="76" t="s">
        <v>95</v>
      </c>
      <c r="Q31" s="76" t="s">
        <v>95</v>
      </c>
      <c r="R31" s="76" t="s">
        <v>95</v>
      </c>
      <c r="S31" s="76" t="s">
        <v>95</v>
      </c>
      <c r="T31" s="155">
        <f>'16. Приведение ГП'!G31</f>
        <v>2.6</v>
      </c>
      <c r="U31" s="70" t="s">
        <v>95</v>
      </c>
      <c r="V31" s="153">
        <f>'18. Годовая отчетность'!H31</f>
        <v>5</v>
      </c>
      <c r="W31" s="70" t="s">
        <v>95</v>
      </c>
      <c r="X31" s="70" t="s">
        <v>95</v>
      </c>
      <c r="Y31" s="70" t="s">
        <v>95</v>
      </c>
      <c r="Z31" s="70" t="s">
        <v>95</v>
      </c>
      <c r="AA31" s="153">
        <f>'23. Внутренний ФК'!I31</f>
        <v>0</v>
      </c>
      <c r="AB31" s="153">
        <f>'24. Нарушения по ФК'!H31</f>
        <v>5</v>
      </c>
      <c r="AC31" s="153">
        <f>'25. Проверки закупок'!H31</f>
        <v>0</v>
      </c>
      <c r="AD31" s="153">
        <f>'26. Взыскание по исп. документа'!H31</f>
        <v>3</v>
      </c>
      <c r="AE31" s="153" t="s">
        <v>95</v>
      </c>
      <c r="AF31" s="154">
        <f>'28. Пок-ли рез-ти'!H31</f>
        <v>3.125</v>
      </c>
      <c r="AG31" s="150">
        <f t="shared" si="0"/>
        <v>58.725000000000001</v>
      </c>
    </row>
    <row r="32" spans="1:33" ht="32.25" customHeight="1" x14ac:dyDescent="0.25">
      <c r="A32" s="6">
        <v>28</v>
      </c>
      <c r="B32" s="13" t="s">
        <v>71</v>
      </c>
      <c r="C32" s="14" t="s">
        <v>72</v>
      </c>
      <c r="D32" s="6">
        <v>1</v>
      </c>
      <c r="E32" s="151">
        <f>'1. Предоставление РРО'!H32</f>
        <v>5</v>
      </c>
      <c r="F32" s="151">
        <f>'2. Предоставление ОБАС'!H32</f>
        <v>5</v>
      </c>
      <c r="G32" s="151">
        <f>'3. Качество ОБАС'!H32</f>
        <v>5</v>
      </c>
      <c r="H32" s="152">
        <f>'4. Количество справок СБР'!G32</f>
        <v>5</v>
      </c>
      <c r="I32" s="152">
        <f>'5. Отклонение по доходам (от пл'!I32</f>
        <v>0</v>
      </c>
      <c r="J32" s="152">
        <f>'6. Отклонение по доходам (ан п)'!H32</f>
        <v>5</v>
      </c>
      <c r="K32" s="152">
        <f>'7. Формирование перечня доходов'!F32</f>
        <v>5</v>
      </c>
      <c r="L32" s="76">
        <f>'8. Проср кред зад-ть'!H32</f>
        <v>5</v>
      </c>
      <c r="M32" s="76">
        <f>'9. КЗ по ЗП'!F32</f>
        <v>5</v>
      </c>
      <c r="N32" s="76">
        <f>'10. 100% госзадания'!H32</f>
        <v>5</v>
      </c>
      <c r="O32" s="76">
        <f>'11. Остаток субсидии ГЗ'!H32</f>
        <v>5</v>
      </c>
      <c r="P32" s="76">
        <f>'12. Сводные отчеты о ГЗ'!H32</f>
        <v>0</v>
      </c>
      <c r="Q32" s="76">
        <f>'13. Нормативы затрат'!G32</f>
        <v>5</v>
      </c>
      <c r="R32" s="76">
        <f>'14. Эффективный контракт'!G32</f>
        <v>0</v>
      </c>
      <c r="S32" s="76">
        <f>'15. Штрафы и санкции ГЗ'!H32</f>
        <v>5</v>
      </c>
      <c r="T32" s="155">
        <f>'16. Приведение ГП'!G32</f>
        <v>0</v>
      </c>
      <c r="U32" s="70">
        <f>'17. Принос доход деят-ть'!I32</f>
        <v>5</v>
      </c>
      <c r="V32" s="153">
        <f>'18. Годовая отчетность'!H32</f>
        <v>5</v>
      </c>
      <c r="W32" s="70">
        <f>'19. Размещение госзаданий'!G32</f>
        <v>5</v>
      </c>
      <c r="X32" s="70">
        <f>'20. Размещение Плана ФХД'!H32</f>
        <v>5</v>
      </c>
      <c r="Y32" s="153">
        <f>'21. Размещение отчета об имущ'!G32</f>
        <v>5</v>
      </c>
      <c r="Z32" s="153">
        <f>'22. Размещение баланса'!G32</f>
        <v>5</v>
      </c>
      <c r="AA32" s="153">
        <f>'23. Внутренний ФК'!I32</f>
        <v>0</v>
      </c>
      <c r="AB32" s="153">
        <f>'24. Нарушения по ФК'!H32</f>
        <v>5</v>
      </c>
      <c r="AC32" s="153">
        <f>'25. Проверки закупок'!H32</f>
        <v>0</v>
      </c>
      <c r="AD32" s="153">
        <f>'26. Взыскание по исп. документа'!H32</f>
        <v>5</v>
      </c>
      <c r="AE32" s="153">
        <f>'27. Мониторинг рез-в ФД'!G32</f>
        <v>0</v>
      </c>
      <c r="AF32" s="154">
        <f>'28. Пок-ли рез-ти'!H32</f>
        <v>3.125</v>
      </c>
      <c r="AG32" s="150">
        <f t="shared" si="0"/>
        <v>103.125</v>
      </c>
    </row>
    <row r="33" spans="1:33" x14ac:dyDescent="0.25">
      <c r="A33" s="34"/>
      <c r="B33" s="20"/>
      <c r="C33" s="10"/>
      <c r="D33" s="34">
        <f>SUM(D5:D32)</f>
        <v>277</v>
      </c>
      <c r="E33" s="65">
        <f>SUM(E5:E32)/28</f>
        <v>3.75</v>
      </c>
      <c r="F33" s="65">
        <f t="shared" ref="F33:G33" si="1">SUM(F5:F32)/28</f>
        <v>3.75</v>
      </c>
      <c r="G33" s="65">
        <f t="shared" si="1"/>
        <v>4.6428571428571432</v>
      </c>
      <c r="H33" s="65">
        <f t="shared" ref="H33:M33" si="2">SUM(H5:H32)/28</f>
        <v>3.0357142857142856</v>
      </c>
      <c r="I33" s="65">
        <f>SUM(I5:I32)/28</f>
        <v>2.5</v>
      </c>
      <c r="J33" s="65">
        <f t="shared" si="2"/>
        <v>3.4071428571428579</v>
      </c>
      <c r="K33" s="65">
        <f t="shared" si="2"/>
        <v>5</v>
      </c>
      <c r="L33" s="65">
        <f t="shared" si="2"/>
        <v>3.9285714285714284</v>
      </c>
      <c r="M33" s="65">
        <f t="shared" si="2"/>
        <v>5</v>
      </c>
      <c r="N33" s="65">
        <f>SUM(N5:N32)/17</f>
        <v>3.8235294117647061</v>
      </c>
      <c r="O33" s="65">
        <f t="shared" ref="O33:S33" si="3">SUM(O5:O32)/17</f>
        <v>3</v>
      </c>
      <c r="P33" s="65">
        <f t="shared" si="3"/>
        <v>2.6470588235294117</v>
      </c>
      <c r="Q33" s="65">
        <f t="shared" si="3"/>
        <v>4.7058823529411766</v>
      </c>
      <c r="R33" s="65">
        <f t="shared" si="3"/>
        <v>4</v>
      </c>
      <c r="S33" s="65">
        <f t="shared" si="3"/>
        <v>2.9411764705882355</v>
      </c>
      <c r="T33" s="65">
        <f>SUM(T5:T32)/28</f>
        <v>2.6285714285714286</v>
      </c>
      <c r="U33" s="65">
        <f>SUM(U5:U32)/17</f>
        <v>2.4670588235294115</v>
      </c>
      <c r="V33" s="65">
        <f>SUM(V5:V32)/28</f>
        <v>4.4642857142857144</v>
      </c>
      <c r="W33" s="65">
        <f>SUM(W5:W32)/17</f>
        <v>3.3529411764705883</v>
      </c>
      <c r="X33" s="65">
        <f>SUM(X5:X32)/17</f>
        <v>4</v>
      </c>
      <c r="Y33" s="65">
        <f>SUM(Y5:Y32)/17</f>
        <v>2.5882352941176472</v>
      </c>
      <c r="Z33" s="65">
        <f>SUM(Z5:Z32)/17</f>
        <v>4</v>
      </c>
      <c r="AA33" s="65">
        <f t="shared" ref="AA33:AB33" si="4">SUM(AA5:AA32)/28</f>
        <v>3.1785714285714284</v>
      </c>
      <c r="AB33" s="65">
        <f t="shared" si="4"/>
        <v>3.9642857142857144</v>
      </c>
      <c r="AC33" s="65">
        <f>SUM(AC5:AC32)/28</f>
        <v>1.2857142857142858</v>
      </c>
      <c r="AD33" s="65">
        <f>SUM(AD5:AD32)/28</f>
        <v>3.5357142857142856</v>
      </c>
      <c r="AE33" s="65">
        <f>SUM(AE5:AE32)/17</f>
        <v>2.3529411764705883</v>
      </c>
      <c r="AF33" s="65">
        <f>SUM(AF5:AF32)/28</f>
        <v>3.125</v>
      </c>
      <c r="AG33" s="43">
        <f>SUM(AG5:AG32)/28</f>
        <v>81.40857142857142</v>
      </c>
    </row>
    <row r="34" spans="1:33" ht="130.15" customHeight="1" x14ac:dyDescent="0.25">
      <c r="A34" s="34"/>
      <c r="B34" s="20"/>
      <c r="C34" s="10"/>
      <c r="D34" s="11" t="s">
        <v>51</v>
      </c>
      <c r="E34" s="11"/>
      <c r="F34" s="11"/>
      <c r="G34" s="11"/>
      <c r="H34" s="19"/>
      <c r="I34" s="19"/>
      <c r="J34" s="19"/>
      <c r="K34" s="19"/>
      <c r="L34" s="21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</sheetData>
  <autoFilter ref="A3:AG34"/>
  <mergeCells count="1">
    <mergeCell ref="A1:AG2"/>
  </mergeCells>
  <printOptions horizontalCentered="1"/>
  <pageMargins left="0.27559055118110237" right="0.27559055118110237" top="0.43307086614173229" bottom="0.15748031496062992" header="0.31496062992125984" footer="0.15748031496062992"/>
  <pageSetup paperSize="8" fitToHeight="0" orientation="landscape" r:id="rId1"/>
  <headerFooter differentFirst="1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68"/>
  <sheetViews>
    <sheetView view="pageBreakPreview" zoomScale="70" zoomScaleNormal="62" zoomScaleSheetLayoutView="70" workbookViewId="0">
      <pane xSplit="4" ySplit="4" topLeftCell="E14" activePane="bottomRight" state="frozen"/>
      <selection activeCell="F20" sqref="F20"/>
      <selection pane="topRight" activeCell="F20" sqref="F20"/>
      <selection pane="bottomLeft" activeCell="F20" sqref="F20"/>
      <selection pane="bottomRight" activeCell="M31" sqref="M31"/>
    </sheetView>
  </sheetViews>
  <sheetFormatPr defaultColWidth="9.140625" defaultRowHeight="15.75" x14ac:dyDescent="0.25"/>
  <cols>
    <col min="1" max="1" width="4.85546875" style="34" customWidth="1"/>
    <col min="2" max="2" width="64" style="20" customWidth="1"/>
    <col min="3" max="3" width="11.85546875" style="10" customWidth="1"/>
    <col min="4" max="4" width="9.42578125" style="34" hidden="1" customWidth="1"/>
    <col min="5" max="5" width="36.5703125" style="20" customWidth="1"/>
    <col min="6" max="6" width="19.5703125" style="20" customWidth="1"/>
    <col min="7" max="7" width="12.7109375" style="10" bestFit="1" customWidth="1"/>
    <col min="8" max="8" width="14.42578125" style="10" customWidth="1"/>
    <col min="9" max="12" width="9.140625" style="10"/>
    <col min="13" max="13" width="31.28515625" style="10" customWidth="1"/>
    <col min="14" max="14" width="36.5703125" style="10" customWidth="1"/>
    <col min="15" max="15" width="9.140625" style="10"/>
    <col min="16" max="16" width="71.28515625" style="10" customWidth="1"/>
    <col min="17" max="16384" width="9.140625" style="10"/>
  </cols>
  <sheetData>
    <row r="1" spans="1:16" ht="15.75" customHeight="1" x14ac:dyDescent="0.25">
      <c r="A1" s="167" t="s">
        <v>185</v>
      </c>
      <c r="B1" s="168"/>
      <c r="C1" s="168"/>
      <c r="D1" s="168"/>
      <c r="E1" s="168"/>
      <c r="F1" s="168"/>
      <c r="G1" s="170" t="s">
        <v>143</v>
      </c>
      <c r="H1" s="170"/>
      <c r="I1" s="170"/>
      <c r="J1" s="170"/>
      <c r="K1" s="170"/>
      <c r="L1" s="170"/>
      <c r="M1" s="170"/>
      <c r="N1" s="170" t="s">
        <v>68</v>
      </c>
      <c r="O1" s="67"/>
      <c r="P1" s="67"/>
    </row>
    <row r="2" spans="1:16" ht="18.75" customHeight="1" x14ac:dyDescent="0.25">
      <c r="A2" s="169"/>
      <c r="B2" s="169"/>
      <c r="C2" s="169"/>
      <c r="D2" s="169"/>
      <c r="E2" s="169"/>
      <c r="F2" s="169"/>
      <c r="G2" s="170"/>
      <c r="H2" s="170"/>
      <c r="I2" s="170"/>
      <c r="J2" s="170"/>
      <c r="K2" s="170"/>
      <c r="L2" s="170"/>
      <c r="M2" s="170"/>
      <c r="N2" s="170"/>
      <c r="O2" s="67"/>
      <c r="P2" s="67"/>
    </row>
    <row r="3" spans="1:16" s="20" customFormat="1" ht="32.2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121</v>
      </c>
      <c r="F3" s="174"/>
      <c r="G3" s="170"/>
      <c r="H3" s="170"/>
      <c r="I3" s="170"/>
      <c r="J3" s="170"/>
      <c r="K3" s="170"/>
      <c r="L3" s="170"/>
      <c r="M3" s="170"/>
      <c r="N3" s="170"/>
      <c r="O3" s="67"/>
      <c r="P3" s="67"/>
    </row>
    <row r="4" spans="1:16" ht="106.5" customHeight="1" x14ac:dyDescent="0.25">
      <c r="A4" s="171"/>
      <c r="B4" s="172"/>
      <c r="C4" s="171"/>
      <c r="D4" s="171"/>
      <c r="E4" s="18" t="s">
        <v>162</v>
      </c>
      <c r="F4" s="8" t="s">
        <v>61</v>
      </c>
      <c r="G4" s="170"/>
      <c r="H4" s="170"/>
      <c r="I4" s="170"/>
      <c r="J4" s="170"/>
      <c r="K4" s="170"/>
      <c r="L4" s="170"/>
      <c r="M4" s="170"/>
      <c r="N4" s="170"/>
      <c r="O4" s="67"/>
      <c r="P4" s="67"/>
    </row>
    <row r="5" spans="1:16" ht="22.5" customHeight="1" x14ac:dyDescent="0.25">
      <c r="A5" s="47">
        <v>1</v>
      </c>
      <c r="B5" s="48" t="s">
        <v>0</v>
      </c>
      <c r="C5" s="49" t="s">
        <v>1</v>
      </c>
      <c r="D5" s="50">
        <v>0</v>
      </c>
      <c r="E5" s="51">
        <v>0</v>
      </c>
      <c r="F5" s="53">
        <f>IF(E5="","НЕТ ДАННЫХ",IF(E5&gt;0,0,5))</f>
        <v>5</v>
      </c>
      <c r="H5" s="68"/>
    </row>
    <row r="6" spans="1:16" x14ac:dyDescent="0.25">
      <c r="A6" s="47">
        <v>2</v>
      </c>
      <c r="B6" s="48" t="s">
        <v>2</v>
      </c>
      <c r="C6" s="49" t="s">
        <v>3</v>
      </c>
      <c r="D6" s="50">
        <v>2</v>
      </c>
      <c r="E6" s="51">
        <v>0</v>
      </c>
      <c r="F6" s="53">
        <f t="shared" ref="F6:F32" si="0">IF(E6="","НЕТ ДАННЫХ",IF(E6&gt;0,0,5))</f>
        <v>5</v>
      </c>
    </row>
    <row r="7" spans="1:16" x14ac:dyDescent="0.25">
      <c r="A7" s="47">
        <v>3</v>
      </c>
      <c r="B7" s="48" t="s">
        <v>4</v>
      </c>
      <c r="C7" s="49" t="s">
        <v>5</v>
      </c>
      <c r="D7" s="50">
        <v>70</v>
      </c>
      <c r="E7" s="51">
        <v>0</v>
      </c>
      <c r="F7" s="53">
        <f t="shared" si="0"/>
        <v>5</v>
      </c>
    </row>
    <row r="8" spans="1:16" x14ac:dyDescent="0.25">
      <c r="A8" s="47">
        <v>4</v>
      </c>
      <c r="B8" s="48" t="s">
        <v>6</v>
      </c>
      <c r="C8" s="49" t="s">
        <v>7</v>
      </c>
      <c r="D8" s="50">
        <v>20</v>
      </c>
      <c r="E8" s="51">
        <v>0</v>
      </c>
      <c r="F8" s="53">
        <f t="shared" si="0"/>
        <v>5</v>
      </c>
    </row>
    <row r="9" spans="1:16" ht="31.5" x14ac:dyDescent="0.25">
      <c r="A9" s="47">
        <v>5</v>
      </c>
      <c r="B9" s="48" t="s">
        <v>8</v>
      </c>
      <c r="C9" s="49" t="s">
        <v>9</v>
      </c>
      <c r="D9" s="50">
        <v>3</v>
      </c>
      <c r="E9" s="51">
        <v>0</v>
      </c>
      <c r="F9" s="53">
        <f t="shared" si="0"/>
        <v>5</v>
      </c>
    </row>
    <row r="10" spans="1:16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51">
        <v>0</v>
      </c>
      <c r="F10" s="53">
        <f t="shared" si="0"/>
        <v>5</v>
      </c>
    </row>
    <row r="11" spans="1:16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1">
        <v>0</v>
      </c>
      <c r="F11" s="53">
        <f t="shared" si="0"/>
        <v>5</v>
      </c>
    </row>
    <row r="12" spans="1:16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1">
        <v>0</v>
      </c>
      <c r="F12" s="53">
        <f t="shared" si="0"/>
        <v>5</v>
      </c>
    </row>
    <row r="13" spans="1:16" ht="31.5" x14ac:dyDescent="0.25">
      <c r="A13" s="47">
        <v>9</v>
      </c>
      <c r="B13" s="48" t="s">
        <v>16</v>
      </c>
      <c r="C13" s="49" t="s">
        <v>17</v>
      </c>
      <c r="D13" s="50">
        <v>7</v>
      </c>
      <c r="E13" s="51">
        <v>0</v>
      </c>
      <c r="F13" s="53">
        <f t="shared" si="0"/>
        <v>5</v>
      </c>
    </row>
    <row r="14" spans="1:16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51">
        <v>0</v>
      </c>
      <c r="F14" s="53">
        <f t="shared" si="0"/>
        <v>5</v>
      </c>
    </row>
    <row r="15" spans="1:16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51">
        <v>0</v>
      </c>
      <c r="F15" s="53">
        <f t="shared" si="0"/>
        <v>5</v>
      </c>
    </row>
    <row r="16" spans="1:16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51">
        <v>0</v>
      </c>
      <c r="F16" s="53">
        <f t="shared" si="0"/>
        <v>5</v>
      </c>
    </row>
    <row r="17" spans="1:15" s="20" customFormat="1" ht="21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51">
        <v>0</v>
      </c>
      <c r="F17" s="53">
        <f t="shared" si="0"/>
        <v>5</v>
      </c>
      <c r="G17" s="69"/>
      <c r="H17" s="69"/>
      <c r="I17" s="69"/>
      <c r="J17" s="69"/>
      <c r="K17" s="69"/>
      <c r="L17" s="69"/>
      <c r="M17" s="69"/>
      <c r="N17" s="69"/>
      <c r="O17" s="69"/>
    </row>
    <row r="18" spans="1:15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51">
        <v>0</v>
      </c>
      <c r="F18" s="53">
        <f t="shared" si="0"/>
        <v>5</v>
      </c>
    </row>
    <row r="19" spans="1:15" ht="21.75" customHeight="1" x14ac:dyDescent="0.25">
      <c r="A19" s="47">
        <v>15</v>
      </c>
      <c r="B19" s="48" t="s">
        <v>27</v>
      </c>
      <c r="C19" s="49" t="s">
        <v>28</v>
      </c>
      <c r="D19" s="50">
        <v>2</v>
      </c>
      <c r="E19" s="51">
        <v>0</v>
      </c>
      <c r="F19" s="53">
        <f t="shared" si="0"/>
        <v>5</v>
      </c>
    </row>
    <row r="20" spans="1:15" s="20" customFormat="1" ht="32.25" customHeight="1" x14ac:dyDescent="0.25">
      <c r="A20" s="47">
        <v>16</v>
      </c>
      <c r="B20" s="48" t="s">
        <v>29</v>
      </c>
      <c r="C20" s="49" t="s">
        <v>30</v>
      </c>
      <c r="D20" s="50">
        <v>0</v>
      </c>
      <c r="E20" s="51">
        <v>0</v>
      </c>
      <c r="F20" s="53">
        <f t="shared" si="0"/>
        <v>5</v>
      </c>
    </row>
    <row r="21" spans="1:15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51">
        <v>0</v>
      </c>
      <c r="F21" s="53">
        <f t="shared" si="0"/>
        <v>5</v>
      </c>
    </row>
    <row r="22" spans="1:15" x14ac:dyDescent="0.25">
      <c r="A22" s="47">
        <v>18</v>
      </c>
      <c r="B22" s="48" t="s">
        <v>33</v>
      </c>
      <c r="C22" s="49" t="s">
        <v>34</v>
      </c>
      <c r="D22" s="50">
        <v>0</v>
      </c>
      <c r="E22" s="51">
        <v>0</v>
      </c>
      <c r="F22" s="53">
        <f t="shared" si="0"/>
        <v>5</v>
      </c>
    </row>
    <row r="23" spans="1:15" x14ac:dyDescent="0.25">
      <c r="A23" s="47">
        <v>19</v>
      </c>
      <c r="B23" s="48" t="s">
        <v>35</v>
      </c>
      <c r="C23" s="49" t="s">
        <v>36</v>
      </c>
      <c r="D23" s="50">
        <v>0</v>
      </c>
      <c r="E23" s="51">
        <v>0</v>
      </c>
      <c r="F23" s="53">
        <f t="shared" si="0"/>
        <v>5</v>
      </c>
      <c r="G23" s="66"/>
    </row>
    <row r="24" spans="1:15" x14ac:dyDescent="0.25">
      <c r="A24" s="47">
        <v>20</v>
      </c>
      <c r="B24" s="48" t="s">
        <v>65</v>
      </c>
      <c r="C24" s="49" t="s">
        <v>38</v>
      </c>
      <c r="D24" s="50">
        <v>7</v>
      </c>
      <c r="E24" s="51">
        <v>0</v>
      </c>
      <c r="F24" s="53">
        <f t="shared" si="0"/>
        <v>5</v>
      </c>
    </row>
    <row r="25" spans="1:15" x14ac:dyDescent="0.25">
      <c r="A25" s="47">
        <v>21</v>
      </c>
      <c r="B25" s="48" t="s">
        <v>39</v>
      </c>
      <c r="C25" s="49" t="s">
        <v>45</v>
      </c>
      <c r="D25" s="50">
        <v>0</v>
      </c>
      <c r="E25" s="51">
        <v>0</v>
      </c>
      <c r="F25" s="53">
        <f t="shared" si="0"/>
        <v>5</v>
      </c>
    </row>
    <row r="26" spans="1:15" ht="31.5" x14ac:dyDescent="0.25">
      <c r="A26" s="47">
        <v>22</v>
      </c>
      <c r="B26" s="48" t="s">
        <v>59</v>
      </c>
      <c r="C26" s="49" t="s">
        <v>57</v>
      </c>
      <c r="D26" s="50">
        <v>0</v>
      </c>
      <c r="E26" s="51">
        <v>0</v>
      </c>
      <c r="F26" s="53">
        <f t="shared" si="0"/>
        <v>5</v>
      </c>
    </row>
    <row r="27" spans="1:15" ht="31.5" x14ac:dyDescent="0.25">
      <c r="A27" s="47">
        <v>23</v>
      </c>
      <c r="B27" s="48" t="s">
        <v>52</v>
      </c>
      <c r="C27" s="49" t="s">
        <v>53</v>
      </c>
      <c r="D27" s="50">
        <v>0</v>
      </c>
      <c r="E27" s="51">
        <v>0</v>
      </c>
      <c r="F27" s="53">
        <f t="shared" si="0"/>
        <v>5</v>
      </c>
    </row>
    <row r="28" spans="1:15" ht="22.5" customHeight="1" x14ac:dyDescent="0.25">
      <c r="A28" s="47">
        <v>24</v>
      </c>
      <c r="B28" s="48" t="s">
        <v>66</v>
      </c>
      <c r="C28" s="49" t="s">
        <v>49</v>
      </c>
      <c r="D28" s="50">
        <v>36</v>
      </c>
      <c r="E28" s="51">
        <v>0</v>
      </c>
      <c r="F28" s="53">
        <f t="shared" si="0"/>
        <v>5</v>
      </c>
    </row>
    <row r="29" spans="1:15" ht="30.75" customHeight="1" x14ac:dyDescent="0.25">
      <c r="A29" s="47">
        <v>25</v>
      </c>
      <c r="B29" s="48" t="s">
        <v>40</v>
      </c>
      <c r="C29" s="49" t="s">
        <v>50</v>
      </c>
      <c r="D29" s="50">
        <v>0</v>
      </c>
      <c r="E29" s="51">
        <v>0</v>
      </c>
      <c r="F29" s="53">
        <f t="shared" si="0"/>
        <v>5</v>
      </c>
    </row>
    <row r="30" spans="1:15" ht="31.5" x14ac:dyDescent="0.25">
      <c r="A30" s="47">
        <v>26</v>
      </c>
      <c r="B30" s="48" t="s">
        <v>55</v>
      </c>
      <c r="C30" s="49" t="s">
        <v>56</v>
      </c>
      <c r="D30" s="50">
        <v>0</v>
      </c>
      <c r="E30" s="51">
        <v>0</v>
      </c>
      <c r="F30" s="53">
        <f t="shared" si="0"/>
        <v>5</v>
      </c>
    </row>
    <row r="31" spans="1:15" x14ac:dyDescent="0.25">
      <c r="A31" s="47">
        <v>27</v>
      </c>
      <c r="B31" s="48" t="s">
        <v>69</v>
      </c>
      <c r="C31" s="49" t="s">
        <v>70</v>
      </c>
      <c r="D31" s="50">
        <v>0</v>
      </c>
      <c r="E31" s="51">
        <v>0</v>
      </c>
      <c r="F31" s="53">
        <f t="shared" si="0"/>
        <v>5</v>
      </c>
    </row>
    <row r="32" spans="1:15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51">
        <v>0</v>
      </c>
      <c r="F32" s="53">
        <f t="shared" si="0"/>
        <v>5</v>
      </c>
    </row>
    <row r="33" spans="4:6" ht="20.25" customHeight="1" x14ac:dyDescent="0.25">
      <c r="D33" s="34">
        <f>SUM(D5:D32)</f>
        <v>277</v>
      </c>
      <c r="E33" s="28" t="s">
        <v>140</v>
      </c>
      <c r="F33" s="35">
        <f>(F28+F24+F19+F18+F17+F15+F13+F12+F11+F10+F9+F8+F7+F6)/14</f>
        <v>5</v>
      </c>
    </row>
    <row r="34" spans="4:6" ht="130.15" customHeight="1" x14ac:dyDescent="0.25">
      <c r="D34" s="11" t="s">
        <v>51</v>
      </c>
      <c r="E34" s="86">
        <f>SUM(E5:E32)</f>
        <v>0</v>
      </c>
      <c r="F34" s="33"/>
    </row>
    <row r="56" spans="1:16" s="20" customFormat="1" x14ac:dyDescent="0.25">
      <c r="A56" s="34"/>
      <c r="C56" s="10"/>
      <c r="D56" s="34"/>
      <c r="E56" s="22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s="20" customFormat="1" x14ac:dyDescent="0.25">
      <c r="A57" s="34"/>
      <c r="C57" s="10"/>
      <c r="D57" s="34"/>
      <c r="E57" s="22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s="20" customFormat="1" x14ac:dyDescent="0.25">
      <c r="A58" s="34"/>
      <c r="C58" s="10"/>
      <c r="D58" s="34"/>
      <c r="E58" s="22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s="20" customFormat="1" x14ac:dyDescent="0.25">
      <c r="A59" s="34"/>
      <c r="C59" s="10"/>
      <c r="D59" s="34"/>
      <c r="E59" s="22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s="20" customFormat="1" x14ac:dyDescent="0.25">
      <c r="A60" s="34"/>
      <c r="C60" s="10"/>
      <c r="D60" s="34"/>
      <c r="E60" s="22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s="20" customFormat="1" x14ac:dyDescent="0.25">
      <c r="A61" s="34"/>
      <c r="C61" s="10"/>
      <c r="D61" s="34"/>
      <c r="E61" s="22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s="20" customFormat="1" x14ac:dyDescent="0.25">
      <c r="A62" s="34"/>
      <c r="C62" s="10"/>
      <c r="D62" s="34"/>
      <c r="E62" s="22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s="20" customFormat="1" x14ac:dyDescent="0.25">
      <c r="A63" s="34"/>
      <c r="C63" s="10"/>
      <c r="D63" s="34"/>
      <c r="E63" s="22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s="20" customFormat="1" x14ac:dyDescent="0.25">
      <c r="A64" s="34"/>
      <c r="C64" s="10"/>
      <c r="D64" s="34"/>
      <c r="E64" s="22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s="20" customFormat="1" x14ac:dyDescent="0.25">
      <c r="A65" s="34"/>
      <c r="C65" s="10"/>
      <c r="D65" s="34"/>
      <c r="E65" s="22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s="20" customFormat="1" x14ac:dyDescent="0.25">
      <c r="A66" s="34"/>
      <c r="C66" s="10"/>
      <c r="D66" s="34"/>
      <c r="E66" s="22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s="20" customFormat="1" x14ac:dyDescent="0.25">
      <c r="A67" s="34"/>
      <c r="C67" s="10"/>
      <c r="D67" s="34"/>
      <c r="E67" s="22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s="20" customFormat="1" x14ac:dyDescent="0.25">
      <c r="A68" s="34"/>
      <c r="C68" s="10"/>
      <c r="D68" s="34"/>
      <c r="E68" s="22"/>
      <c r="G68" s="10"/>
      <c r="H68" s="10"/>
      <c r="I68" s="10"/>
      <c r="J68" s="10"/>
      <c r="K68" s="10"/>
      <c r="L68" s="10"/>
      <c r="M68" s="10"/>
      <c r="N68" s="10"/>
      <c r="O68" s="10"/>
      <c r="P68" s="10"/>
    </row>
  </sheetData>
  <autoFilter ref="A4:F34"/>
  <mergeCells count="8">
    <mergeCell ref="A1:F2"/>
    <mergeCell ref="G1:M4"/>
    <mergeCell ref="N1:N4"/>
    <mergeCell ref="A3:A4"/>
    <mergeCell ref="B3:B4"/>
    <mergeCell ref="C3:C4"/>
    <mergeCell ref="D3:D4"/>
    <mergeCell ref="E3:F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71" fitToHeight="0" orientation="portrait" r:id="rId1"/>
  <headerFooter differentFirst="1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R69"/>
  <sheetViews>
    <sheetView view="pageBreakPreview" zoomScale="70" zoomScaleNormal="62" zoomScaleSheetLayoutView="70" workbookViewId="0">
      <pane xSplit="4" ySplit="4" topLeftCell="E11" activePane="bottomRight" state="frozen"/>
      <selection activeCell="E36" sqref="E36"/>
      <selection pane="topRight" activeCell="E36" sqref="E36"/>
      <selection pane="bottomLeft" activeCell="E36" sqref="E36"/>
      <selection pane="bottomRight" activeCell="H21" sqref="H21"/>
    </sheetView>
  </sheetViews>
  <sheetFormatPr defaultColWidth="9.140625" defaultRowHeight="15.75" x14ac:dyDescent="0.25"/>
  <cols>
    <col min="1" max="1" width="6.28515625" style="2" customWidth="1"/>
    <col min="2" max="2" width="64" style="5" customWidth="1"/>
    <col min="3" max="3" width="11.85546875" style="1" customWidth="1"/>
    <col min="4" max="4" width="11.7109375" style="2" customWidth="1"/>
    <col min="5" max="5" width="28.42578125" style="2" customWidth="1"/>
    <col min="6" max="6" width="27.5703125" style="20" customWidth="1"/>
    <col min="7" max="7" width="15.140625" style="20" customWidth="1"/>
    <col min="8" max="8" width="37.285156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85" t="s">
        <v>200</v>
      </c>
      <c r="J1" s="185"/>
      <c r="K1" s="185"/>
      <c r="L1" s="185"/>
      <c r="M1" s="185"/>
      <c r="N1" s="185"/>
      <c r="O1" s="185"/>
      <c r="P1" s="185" t="s">
        <v>188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85"/>
      <c r="J2" s="185"/>
      <c r="K2" s="185"/>
      <c r="L2" s="185"/>
      <c r="M2" s="185"/>
      <c r="N2" s="185"/>
      <c r="O2" s="185"/>
      <c r="P2" s="185"/>
      <c r="Q2" s="36"/>
      <c r="R2" s="36"/>
    </row>
    <row r="3" spans="1:18" s="5" customFormat="1" ht="18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201</v>
      </c>
      <c r="F3" s="174"/>
      <c r="G3" s="174"/>
      <c r="H3" s="174"/>
      <c r="I3" s="185"/>
      <c r="J3" s="185"/>
      <c r="K3" s="185"/>
      <c r="L3" s="185"/>
      <c r="M3" s="185"/>
      <c r="N3" s="185"/>
      <c r="O3" s="185"/>
      <c r="P3" s="185"/>
      <c r="Q3" s="36"/>
      <c r="R3" s="36"/>
    </row>
    <row r="4" spans="1:18" ht="81" customHeight="1" x14ac:dyDescent="0.25">
      <c r="A4" s="171"/>
      <c r="B4" s="172"/>
      <c r="C4" s="171"/>
      <c r="D4" s="171"/>
      <c r="E4" s="18" t="s">
        <v>219</v>
      </c>
      <c r="F4" s="18" t="s">
        <v>198</v>
      </c>
      <c r="G4" s="18" t="s">
        <v>199</v>
      </c>
      <c r="H4" s="8" t="s">
        <v>61</v>
      </c>
      <c r="I4" s="185"/>
      <c r="J4" s="185"/>
      <c r="K4" s="185"/>
      <c r="L4" s="185"/>
      <c r="M4" s="185"/>
      <c r="N4" s="185"/>
      <c r="O4" s="185"/>
      <c r="P4" s="185"/>
      <c r="Q4" s="36"/>
      <c r="R4" s="36"/>
    </row>
    <row r="5" spans="1:18" ht="33" customHeight="1" x14ac:dyDescent="0.25">
      <c r="A5" s="27">
        <v>1</v>
      </c>
      <c r="B5" s="30" t="s">
        <v>0</v>
      </c>
      <c r="C5" s="31" t="s">
        <v>1</v>
      </c>
      <c r="D5" s="26">
        <v>0</v>
      </c>
      <c r="E5" s="115"/>
      <c r="F5" s="115"/>
      <c r="G5" s="46"/>
      <c r="H5" s="32" t="s">
        <v>63</v>
      </c>
    </row>
    <row r="6" spans="1:18" x14ac:dyDescent="0.25">
      <c r="A6" s="47">
        <v>2</v>
      </c>
      <c r="B6" s="48" t="s">
        <v>2</v>
      </c>
      <c r="C6" s="49" t="s">
        <v>3</v>
      </c>
      <c r="D6" s="50">
        <v>2</v>
      </c>
      <c r="E6" s="111">
        <v>1</v>
      </c>
      <c r="F6" s="111">
        <v>1</v>
      </c>
      <c r="G6" s="52">
        <f>F6/E6</f>
        <v>1</v>
      </c>
      <c r="H6" s="53">
        <f>IF(F6="","НЕТ ДАННЫХ",IF(G6=100%,5,IF(G6&gt;80%,3,0)))</f>
        <v>5</v>
      </c>
      <c r="I6" s="5" t="s">
        <v>288</v>
      </c>
    </row>
    <row r="7" spans="1:18" x14ac:dyDescent="0.25">
      <c r="A7" s="47">
        <v>3</v>
      </c>
      <c r="B7" s="48" t="s">
        <v>278</v>
      </c>
      <c r="C7" s="49" t="s">
        <v>5</v>
      </c>
      <c r="D7" s="50">
        <v>69</v>
      </c>
      <c r="E7" s="111">
        <v>55</v>
      </c>
      <c r="F7" s="111">
        <v>47</v>
      </c>
      <c r="G7" s="52">
        <f t="shared" ref="G7:G13" si="0">F7/E7</f>
        <v>0.8545454545454545</v>
      </c>
      <c r="H7" s="53">
        <f t="shared" ref="H7:H32" si="1">IF(F7="","НЕТ ДАННЫХ",IF(G7=100%,5,IF(G7&gt;80,3,0)))</f>
        <v>0</v>
      </c>
    </row>
    <row r="8" spans="1:18" x14ac:dyDescent="0.25">
      <c r="A8" s="47">
        <v>4</v>
      </c>
      <c r="B8" s="48" t="s">
        <v>6</v>
      </c>
      <c r="C8" s="49" t="s">
        <v>7</v>
      </c>
      <c r="D8" s="50">
        <v>22</v>
      </c>
      <c r="E8" s="111">
        <v>20</v>
      </c>
      <c r="F8" s="111">
        <v>20</v>
      </c>
      <c r="G8" s="52">
        <f t="shared" si="0"/>
        <v>1</v>
      </c>
      <c r="H8" s="53">
        <f t="shared" si="1"/>
        <v>5</v>
      </c>
    </row>
    <row r="9" spans="1:18" ht="31.5" x14ac:dyDescent="0.25">
      <c r="A9" s="47">
        <v>5</v>
      </c>
      <c r="B9" s="48" t="s">
        <v>8</v>
      </c>
      <c r="C9" s="49" t="s">
        <v>9</v>
      </c>
      <c r="D9" s="50">
        <v>3</v>
      </c>
      <c r="E9" s="111">
        <v>3</v>
      </c>
      <c r="F9" s="111">
        <v>3</v>
      </c>
      <c r="G9" s="52">
        <f t="shared" si="0"/>
        <v>1</v>
      </c>
      <c r="H9" s="53">
        <f t="shared" si="1"/>
        <v>5</v>
      </c>
    </row>
    <row r="10" spans="1:18" s="40" customFormat="1" ht="31.5" x14ac:dyDescent="0.25">
      <c r="A10" s="47">
        <v>6</v>
      </c>
      <c r="B10" s="48" t="s">
        <v>67</v>
      </c>
      <c r="C10" s="49" t="s">
        <v>11</v>
      </c>
      <c r="D10" s="50">
        <v>59</v>
      </c>
      <c r="E10" s="111">
        <v>57</v>
      </c>
      <c r="F10" s="111">
        <v>57</v>
      </c>
      <c r="G10" s="52">
        <f t="shared" si="0"/>
        <v>1</v>
      </c>
      <c r="H10" s="53">
        <f t="shared" si="1"/>
        <v>5</v>
      </c>
    </row>
    <row r="11" spans="1:18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111">
        <v>9</v>
      </c>
      <c r="F11" s="111">
        <v>9</v>
      </c>
      <c r="G11" s="52">
        <f t="shared" si="0"/>
        <v>1</v>
      </c>
      <c r="H11" s="53">
        <f t="shared" si="1"/>
        <v>5</v>
      </c>
    </row>
    <row r="12" spans="1:18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111">
        <v>3</v>
      </c>
      <c r="F12" s="111">
        <v>3</v>
      </c>
      <c r="G12" s="52">
        <f t="shared" si="0"/>
        <v>1</v>
      </c>
      <c r="H12" s="53">
        <f t="shared" si="1"/>
        <v>5</v>
      </c>
    </row>
    <row r="13" spans="1:18" ht="31.5" x14ac:dyDescent="0.25">
      <c r="A13" s="47">
        <v>9</v>
      </c>
      <c r="B13" s="48" t="s">
        <v>16</v>
      </c>
      <c r="C13" s="49" t="s">
        <v>17</v>
      </c>
      <c r="D13" s="50">
        <v>5</v>
      </c>
      <c r="E13" s="111">
        <v>2</v>
      </c>
      <c r="F13" s="111">
        <v>2</v>
      </c>
      <c r="G13" s="52">
        <f t="shared" si="0"/>
        <v>1</v>
      </c>
      <c r="H13" s="53">
        <f t="shared" si="1"/>
        <v>5</v>
      </c>
    </row>
    <row r="14" spans="1:18" ht="31.5" x14ac:dyDescent="0.25">
      <c r="A14" s="27">
        <v>10</v>
      </c>
      <c r="B14" s="30" t="s">
        <v>58</v>
      </c>
      <c r="C14" s="31" t="s">
        <v>19</v>
      </c>
      <c r="D14" s="26">
        <v>0</v>
      </c>
      <c r="E14" s="115"/>
      <c r="F14" s="115"/>
      <c r="G14" s="46"/>
      <c r="H14" s="32" t="s">
        <v>63</v>
      </c>
    </row>
    <row r="15" spans="1:18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111">
        <v>2</v>
      </c>
      <c r="F15" s="111">
        <v>2</v>
      </c>
      <c r="G15" s="52">
        <f>F15/E15</f>
        <v>1</v>
      </c>
      <c r="H15" s="53">
        <f t="shared" si="1"/>
        <v>5</v>
      </c>
    </row>
    <row r="16" spans="1:18" s="40" customFormat="1" ht="31.5" x14ac:dyDescent="0.25">
      <c r="A16" s="54">
        <v>12</v>
      </c>
      <c r="B16" s="55" t="s">
        <v>22</v>
      </c>
      <c r="C16" s="56" t="s">
        <v>23</v>
      </c>
      <c r="D16" s="57">
        <v>1</v>
      </c>
      <c r="E16" s="186" t="s">
        <v>140</v>
      </c>
      <c r="F16" s="187"/>
      <c r="G16" s="188"/>
      <c r="H16" s="127">
        <v>2.5</v>
      </c>
      <c r="I16" s="40" t="s">
        <v>304</v>
      </c>
    </row>
    <row r="17" spans="1:9" s="5" customFormat="1" ht="27.75" customHeight="1" x14ac:dyDescent="0.25">
      <c r="A17" s="50">
        <v>13</v>
      </c>
      <c r="B17" s="48" t="s">
        <v>48</v>
      </c>
      <c r="C17" s="49" t="s">
        <v>24</v>
      </c>
      <c r="D17" s="50">
        <v>1</v>
      </c>
      <c r="E17" s="111">
        <v>1</v>
      </c>
      <c r="F17" s="111">
        <v>1</v>
      </c>
      <c r="G17" s="52">
        <f>F17/E17</f>
        <v>1</v>
      </c>
      <c r="H17" s="71">
        <f t="shared" si="1"/>
        <v>5</v>
      </c>
      <c r="I17" s="5" t="s">
        <v>288</v>
      </c>
    </row>
    <row r="18" spans="1:9" s="40" customFormat="1" ht="31.5" x14ac:dyDescent="0.25">
      <c r="A18" s="47">
        <v>14</v>
      </c>
      <c r="B18" s="48" t="s">
        <v>25</v>
      </c>
      <c r="C18" s="49" t="s">
        <v>26</v>
      </c>
      <c r="D18" s="50">
        <v>47</v>
      </c>
      <c r="E18" s="111">
        <v>46</v>
      </c>
      <c r="F18" s="111">
        <v>22</v>
      </c>
      <c r="G18" s="52">
        <f>F18/E18</f>
        <v>0.47826086956521741</v>
      </c>
      <c r="H18" s="53">
        <f t="shared" si="1"/>
        <v>0</v>
      </c>
    </row>
    <row r="19" spans="1:9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111">
        <v>1</v>
      </c>
      <c r="F19" s="111">
        <v>1</v>
      </c>
      <c r="G19" s="52">
        <f>F19/E19</f>
        <v>1</v>
      </c>
      <c r="H19" s="53">
        <f t="shared" si="1"/>
        <v>5</v>
      </c>
    </row>
    <row r="20" spans="1:9" s="5" customFormat="1" ht="37.5" customHeight="1" x14ac:dyDescent="0.25">
      <c r="A20" s="27">
        <v>16</v>
      </c>
      <c r="B20" s="30" t="s">
        <v>29</v>
      </c>
      <c r="C20" s="31" t="s">
        <v>30</v>
      </c>
      <c r="D20" s="26">
        <v>0</v>
      </c>
      <c r="E20" s="115"/>
      <c r="F20" s="115"/>
      <c r="G20" s="46"/>
      <c r="H20" s="32" t="s">
        <v>63</v>
      </c>
    </row>
    <row r="21" spans="1:9" ht="31.5" x14ac:dyDescent="0.25">
      <c r="A21" s="54">
        <v>17</v>
      </c>
      <c r="B21" s="55" t="s">
        <v>31</v>
      </c>
      <c r="C21" s="56" t="s">
        <v>32</v>
      </c>
      <c r="D21" s="57">
        <v>1</v>
      </c>
      <c r="E21" s="186" t="s">
        <v>140</v>
      </c>
      <c r="F21" s="187"/>
      <c r="G21" s="188"/>
      <c r="H21" s="127">
        <v>2.5</v>
      </c>
    </row>
    <row r="22" spans="1:9" ht="31.5" x14ac:dyDescent="0.25">
      <c r="A22" s="27">
        <v>18</v>
      </c>
      <c r="B22" s="30" t="s">
        <v>33</v>
      </c>
      <c r="C22" s="31" t="s">
        <v>34</v>
      </c>
      <c r="D22" s="26">
        <v>0</v>
      </c>
      <c r="E22" s="115"/>
      <c r="F22" s="115"/>
      <c r="G22" s="37"/>
      <c r="H22" s="32" t="s">
        <v>63</v>
      </c>
    </row>
    <row r="23" spans="1:9" s="40" customFormat="1" ht="31.5" x14ac:dyDescent="0.25">
      <c r="A23" s="27">
        <v>19</v>
      </c>
      <c r="B23" s="30" t="s">
        <v>35</v>
      </c>
      <c r="C23" s="31" t="s">
        <v>36</v>
      </c>
      <c r="D23" s="26">
        <v>0</v>
      </c>
      <c r="E23" s="115"/>
      <c r="F23" s="115"/>
      <c r="G23" s="37"/>
      <c r="H23" s="32" t="s">
        <v>63</v>
      </c>
      <c r="I23" s="41"/>
    </row>
    <row r="24" spans="1:9" x14ac:dyDescent="0.25">
      <c r="A24" s="47">
        <v>20</v>
      </c>
      <c r="B24" s="48" t="s">
        <v>65</v>
      </c>
      <c r="C24" s="49" t="s">
        <v>38</v>
      </c>
      <c r="D24" s="50">
        <v>7</v>
      </c>
      <c r="E24" s="111">
        <v>5</v>
      </c>
      <c r="F24" s="111">
        <v>4</v>
      </c>
      <c r="G24" s="52">
        <f>F24/E24</f>
        <v>0.8</v>
      </c>
      <c r="H24" s="53">
        <f t="shared" si="1"/>
        <v>0</v>
      </c>
    </row>
    <row r="25" spans="1:9" ht="31.5" x14ac:dyDescent="0.25">
      <c r="A25" s="27">
        <v>21</v>
      </c>
      <c r="B25" s="30" t="s">
        <v>39</v>
      </c>
      <c r="C25" s="31" t="s">
        <v>45</v>
      </c>
      <c r="D25" s="26">
        <v>0</v>
      </c>
      <c r="E25" s="115"/>
      <c r="F25" s="115"/>
      <c r="G25" s="37"/>
      <c r="H25" s="32" t="s">
        <v>63</v>
      </c>
    </row>
    <row r="26" spans="1:9" ht="31.5" x14ac:dyDescent="0.25">
      <c r="A26" s="27">
        <v>22</v>
      </c>
      <c r="B26" s="30" t="s">
        <v>59</v>
      </c>
      <c r="C26" s="31" t="s">
        <v>57</v>
      </c>
      <c r="D26" s="26">
        <v>0</v>
      </c>
      <c r="E26" s="115"/>
      <c r="F26" s="115"/>
      <c r="G26" s="37"/>
      <c r="H26" s="32" t="s">
        <v>63</v>
      </c>
    </row>
    <row r="27" spans="1:9" ht="31.5" x14ac:dyDescent="0.25">
      <c r="A27" s="27">
        <v>23</v>
      </c>
      <c r="B27" s="30" t="s">
        <v>52</v>
      </c>
      <c r="C27" s="31" t="s">
        <v>53</v>
      </c>
      <c r="D27" s="26">
        <v>0</v>
      </c>
      <c r="E27" s="115"/>
      <c r="F27" s="115"/>
      <c r="G27" s="37"/>
      <c r="H27" s="32" t="s">
        <v>63</v>
      </c>
    </row>
    <row r="28" spans="1:9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111">
        <v>36</v>
      </c>
      <c r="F28" s="111">
        <v>36</v>
      </c>
      <c r="G28" s="52">
        <f>F28/E28</f>
        <v>1</v>
      </c>
      <c r="H28" s="53">
        <f t="shared" si="1"/>
        <v>5</v>
      </c>
    </row>
    <row r="29" spans="1:9" s="40" customFormat="1" ht="30.75" customHeight="1" x14ac:dyDescent="0.25">
      <c r="A29" s="27">
        <v>25</v>
      </c>
      <c r="B29" s="30" t="s">
        <v>40</v>
      </c>
      <c r="C29" s="31" t="s">
        <v>50</v>
      </c>
      <c r="D29" s="26">
        <v>0</v>
      </c>
      <c r="E29" s="115"/>
      <c r="F29" s="115"/>
      <c r="G29" s="37"/>
      <c r="H29" s="32" t="s">
        <v>63</v>
      </c>
    </row>
    <row r="30" spans="1:9" s="40" customFormat="1" ht="31.5" x14ac:dyDescent="0.25">
      <c r="A30" s="27">
        <v>26</v>
      </c>
      <c r="B30" s="30" t="s">
        <v>55</v>
      </c>
      <c r="C30" s="31" t="s">
        <v>56</v>
      </c>
      <c r="D30" s="26">
        <v>0</v>
      </c>
      <c r="E30" s="115"/>
      <c r="F30" s="115"/>
      <c r="G30" s="37"/>
      <c r="H30" s="32" t="s">
        <v>63</v>
      </c>
    </row>
    <row r="31" spans="1:9" ht="31.5" x14ac:dyDescent="0.25">
      <c r="A31" s="27">
        <v>27</v>
      </c>
      <c r="B31" s="30" t="s">
        <v>69</v>
      </c>
      <c r="C31" s="31" t="s">
        <v>70</v>
      </c>
      <c r="D31" s="26">
        <v>0</v>
      </c>
      <c r="E31" s="115"/>
      <c r="F31" s="115"/>
      <c r="G31" s="37"/>
      <c r="H31" s="32" t="s">
        <v>63</v>
      </c>
    </row>
    <row r="32" spans="1:9" ht="31.5" x14ac:dyDescent="0.25">
      <c r="A32" s="47">
        <v>28</v>
      </c>
      <c r="B32" s="48" t="s">
        <v>71</v>
      </c>
      <c r="C32" s="51" t="s">
        <v>72</v>
      </c>
      <c r="D32" s="51">
        <v>1</v>
      </c>
      <c r="E32" s="111">
        <v>1</v>
      </c>
      <c r="F32" s="111">
        <v>1</v>
      </c>
      <c r="G32" s="52">
        <f>F32/E32</f>
        <v>1</v>
      </c>
      <c r="H32" s="53">
        <f t="shared" si="1"/>
        <v>5</v>
      </c>
    </row>
    <row r="33" spans="1:8" x14ac:dyDescent="0.25">
      <c r="A33" s="183" t="s">
        <v>279</v>
      </c>
      <c r="B33" s="183"/>
      <c r="C33" s="183"/>
      <c r="D33" s="183"/>
      <c r="E33" s="183"/>
      <c r="F33" s="183"/>
      <c r="G33" s="183"/>
      <c r="H33" s="184"/>
    </row>
    <row r="34" spans="1:8" ht="20.25" customHeight="1" x14ac:dyDescent="0.25">
      <c r="A34" s="34"/>
      <c r="B34" s="20"/>
      <c r="C34" s="10"/>
      <c r="D34" s="34">
        <f>SUM(D5:D32)</f>
        <v>271</v>
      </c>
      <c r="E34" s="28">
        <f>SUM(E5:E32)</f>
        <v>242</v>
      </c>
      <c r="F34" s="28">
        <f>SUM(F5:F32)</f>
        <v>209</v>
      </c>
      <c r="G34" s="114" t="s">
        <v>140</v>
      </c>
      <c r="H34" s="35">
        <f>SUM(H5:H32)/17</f>
        <v>3.8235294117647061</v>
      </c>
    </row>
    <row r="35" spans="1:8" ht="37.5" customHeight="1" x14ac:dyDescent="0.25">
      <c r="A35" s="34"/>
      <c r="B35" s="20"/>
      <c r="C35" s="10"/>
      <c r="D35" s="11" t="s">
        <v>51</v>
      </c>
      <c r="E35" s="11"/>
      <c r="F35" s="19"/>
      <c r="G35" s="148"/>
      <c r="H35" s="149"/>
    </row>
    <row r="57" spans="6:7" x14ac:dyDescent="0.25">
      <c r="F57" s="22"/>
      <c r="G57" s="22"/>
    </row>
    <row r="58" spans="6:7" x14ac:dyDescent="0.25">
      <c r="F58" s="22"/>
      <c r="G58" s="22"/>
    </row>
    <row r="59" spans="6:7" x14ac:dyDescent="0.25">
      <c r="F59" s="22"/>
      <c r="G59" s="22"/>
    </row>
    <row r="60" spans="6:7" x14ac:dyDescent="0.25">
      <c r="F60" s="22"/>
      <c r="G60" s="22"/>
    </row>
    <row r="61" spans="6:7" x14ac:dyDescent="0.25">
      <c r="F61" s="22"/>
      <c r="G61" s="22"/>
    </row>
    <row r="62" spans="6:7" x14ac:dyDescent="0.25">
      <c r="F62" s="22"/>
      <c r="G62" s="22"/>
    </row>
    <row r="63" spans="6:7" x14ac:dyDescent="0.25">
      <c r="F63" s="22"/>
      <c r="G63" s="22"/>
    </row>
    <row r="64" spans="6:7" x14ac:dyDescent="0.25">
      <c r="F64" s="22"/>
      <c r="G64" s="22"/>
    </row>
    <row r="65" spans="6:7" x14ac:dyDescent="0.25">
      <c r="F65" s="22"/>
      <c r="G65" s="22"/>
    </row>
    <row r="66" spans="6:7" x14ac:dyDescent="0.25">
      <c r="F66" s="22"/>
      <c r="G66" s="22"/>
    </row>
    <row r="67" spans="6:7" x14ac:dyDescent="0.25">
      <c r="F67" s="22"/>
      <c r="G67" s="22"/>
    </row>
    <row r="68" spans="6:7" x14ac:dyDescent="0.25">
      <c r="F68" s="22"/>
      <c r="G68" s="22"/>
    </row>
    <row r="69" spans="6:7" x14ac:dyDescent="0.25">
      <c r="F69" s="22"/>
      <c r="G69" s="22"/>
    </row>
  </sheetData>
  <autoFilter ref="A4:H35"/>
  <mergeCells count="11">
    <mergeCell ref="A33:H33"/>
    <mergeCell ref="A1:H2"/>
    <mergeCell ref="I1:O4"/>
    <mergeCell ref="P1:P4"/>
    <mergeCell ref="A3:A4"/>
    <mergeCell ref="B3:B4"/>
    <mergeCell ref="C3:C4"/>
    <mergeCell ref="D3:D4"/>
    <mergeCell ref="E3:H3"/>
    <mergeCell ref="E16:G16"/>
    <mergeCell ref="E21:G21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48" orientation="portrait" r:id="rId1"/>
  <headerFooter differentFirst="1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8"/>
  <sheetViews>
    <sheetView view="pageBreakPreview" zoomScale="70" zoomScaleNormal="62" zoomScaleSheetLayoutView="70" workbookViewId="0">
      <pane xSplit="4" ySplit="4" topLeftCell="E14" activePane="bottomRight" state="frozen"/>
      <selection activeCell="F20" sqref="F20"/>
      <selection pane="topRight" activeCell="F20" sqref="F20"/>
      <selection pane="bottomLeft" activeCell="F20" sqref="F20"/>
      <selection pane="bottomRight" activeCell="I21" sqref="I21"/>
    </sheetView>
  </sheetViews>
  <sheetFormatPr defaultColWidth="9.140625" defaultRowHeight="15.75" x14ac:dyDescent="0.25"/>
  <cols>
    <col min="1" max="1" width="6.2851562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30.28515625" style="20" customWidth="1"/>
    <col min="6" max="6" width="31.28515625" style="20" customWidth="1"/>
    <col min="7" max="7" width="19.28515625" style="20" customWidth="1"/>
    <col min="8" max="8" width="37.285156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204</v>
      </c>
      <c r="J1" s="170"/>
      <c r="K1" s="170"/>
      <c r="L1" s="170"/>
      <c r="M1" s="170"/>
      <c r="N1" s="170"/>
      <c r="O1" s="170"/>
      <c r="P1" s="170" t="s">
        <v>188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205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105.75" customHeight="1" x14ac:dyDescent="0.25">
      <c r="A4" s="171"/>
      <c r="B4" s="172"/>
      <c r="C4" s="171"/>
      <c r="D4" s="171"/>
      <c r="E4" s="18" t="s">
        <v>202</v>
      </c>
      <c r="F4" s="18" t="s">
        <v>203</v>
      </c>
      <c r="G4" s="18" t="s">
        <v>208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ht="33" customHeight="1" x14ac:dyDescent="0.25">
      <c r="A5" s="6">
        <v>1</v>
      </c>
      <c r="B5" s="13" t="s">
        <v>0</v>
      </c>
      <c r="C5" s="14" t="s">
        <v>1</v>
      </c>
      <c r="D5" s="77"/>
      <c r="E5" s="28"/>
      <c r="F5" s="28"/>
      <c r="G5" s="113"/>
      <c r="H5" s="70" t="s">
        <v>63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6">
        <v>2</v>
      </c>
      <c r="B6" s="13" t="s">
        <v>2</v>
      </c>
      <c r="C6" s="14" t="s">
        <v>3</v>
      </c>
      <c r="D6" s="77"/>
      <c r="E6" s="124">
        <v>30097771.18</v>
      </c>
      <c r="F6" s="124">
        <v>0</v>
      </c>
      <c r="G6" s="113">
        <f>F6/E6</f>
        <v>0</v>
      </c>
      <c r="H6" s="70">
        <f>IF(F6="","НЕТ ДАННЫХ",IF(G6=0,5,IF(G6&lt;=5%,2,0)))</f>
        <v>5</v>
      </c>
      <c r="I6" s="10"/>
      <c r="J6" s="10"/>
      <c r="K6" s="10"/>
      <c r="L6" s="10"/>
      <c r="M6" s="10"/>
      <c r="N6" s="10"/>
      <c r="O6" s="10"/>
      <c r="P6" s="10"/>
    </row>
    <row r="7" spans="1:18" x14ac:dyDescent="0.25">
      <c r="A7" s="6">
        <v>3</v>
      </c>
      <c r="B7" s="13" t="s">
        <v>4</v>
      </c>
      <c r="C7" s="14" t="s">
        <v>5</v>
      </c>
      <c r="D7" s="77"/>
      <c r="E7" s="124">
        <v>925900737.29999995</v>
      </c>
      <c r="F7" s="124">
        <v>7863902.8300000001</v>
      </c>
      <c r="G7" s="113">
        <f t="shared" ref="G7:G32" si="0">F7/E7</f>
        <v>8.4932461042549392E-3</v>
      </c>
      <c r="H7" s="70">
        <f t="shared" ref="H7:H32" si="1">IF(F7="","НЕТ ДАННЫХ",IF(G7=0,5,IF(G7&lt;=5%,2,0)))</f>
        <v>2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6">
        <v>4</v>
      </c>
      <c r="B8" s="13" t="s">
        <v>6</v>
      </c>
      <c r="C8" s="14" t="s">
        <v>7</v>
      </c>
      <c r="D8" s="77"/>
      <c r="E8" s="124">
        <f>146047120+572633250.36</f>
        <v>718680370.36000001</v>
      </c>
      <c r="F8" s="124">
        <v>0</v>
      </c>
      <c r="G8" s="113">
        <f t="shared" si="0"/>
        <v>0</v>
      </c>
      <c r="H8" s="70">
        <f t="shared" si="1"/>
        <v>5</v>
      </c>
      <c r="I8" s="10" t="s">
        <v>280</v>
      </c>
      <c r="J8" s="124">
        <v>2109768.4900000002</v>
      </c>
      <c r="K8" s="10"/>
      <c r="L8" s="10"/>
      <c r="M8" s="10"/>
      <c r="N8" s="10"/>
      <c r="O8" s="10"/>
      <c r="P8" s="10"/>
    </row>
    <row r="9" spans="1:18" ht="31.5" x14ac:dyDescent="0.25">
      <c r="A9" s="6">
        <v>5</v>
      </c>
      <c r="B9" s="13" t="s">
        <v>8</v>
      </c>
      <c r="C9" s="14" t="s">
        <v>9</v>
      </c>
      <c r="D9" s="77"/>
      <c r="E9" s="124">
        <v>31852053.350000001</v>
      </c>
      <c r="F9" s="124">
        <v>0</v>
      </c>
      <c r="G9" s="113">
        <f t="shared" si="0"/>
        <v>0</v>
      </c>
      <c r="H9" s="70">
        <f t="shared" si="1"/>
        <v>5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6">
        <v>6</v>
      </c>
      <c r="B10" s="13" t="s">
        <v>67</v>
      </c>
      <c r="C10" s="14" t="s">
        <v>11</v>
      </c>
      <c r="D10" s="77">
        <v>59</v>
      </c>
      <c r="E10" s="124">
        <v>2806083816.5</v>
      </c>
      <c r="F10" s="124">
        <v>3832.9</v>
      </c>
      <c r="G10" s="113">
        <f t="shared" si="0"/>
        <v>1.365924986795561E-6</v>
      </c>
      <c r="H10" s="70">
        <f t="shared" si="1"/>
        <v>2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6">
        <v>7</v>
      </c>
      <c r="B11" s="13" t="s">
        <v>12</v>
      </c>
      <c r="C11" s="14" t="s">
        <v>13</v>
      </c>
      <c r="D11" s="77"/>
      <c r="E11" s="124">
        <v>303900726.72000003</v>
      </c>
      <c r="F11" s="124">
        <v>795041.33</v>
      </c>
      <c r="G11" s="113">
        <f t="shared" si="0"/>
        <v>2.6161218453831275E-3</v>
      </c>
      <c r="H11" s="70">
        <f t="shared" si="1"/>
        <v>2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6">
        <v>8</v>
      </c>
      <c r="B12" s="13" t="s">
        <v>14</v>
      </c>
      <c r="C12" s="14" t="s">
        <v>15</v>
      </c>
      <c r="D12" s="77"/>
      <c r="E12" s="124">
        <v>703812058.71000004</v>
      </c>
      <c r="F12" s="124">
        <v>7672965.9800000004</v>
      </c>
      <c r="G12" s="113">
        <f t="shared" si="0"/>
        <v>1.0902009826406772E-2</v>
      </c>
      <c r="H12" s="70">
        <f t="shared" si="1"/>
        <v>2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6">
        <v>9</v>
      </c>
      <c r="B13" s="13" t="s">
        <v>16</v>
      </c>
      <c r="C13" s="14" t="s">
        <v>17</v>
      </c>
      <c r="D13" s="77"/>
      <c r="E13" s="124">
        <v>48561300</v>
      </c>
      <c r="F13" s="124">
        <v>1531093.54</v>
      </c>
      <c r="G13" s="113">
        <f t="shared" si="0"/>
        <v>3.1529088801164715E-2</v>
      </c>
      <c r="H13" s="70">
        <f t="shared" si="1"/>
        <v>2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6">
        <v>10</v>
      </c>
      <c r="B14" s="13" t="s">
        <v>58</v>
      </c>
      <c r="C14" s="14" t="s">
        <v>19</v>
      </c>
      <c r="D14" s="77"/>
      <c r="E14" s="28"/>
      <c r="F14" s="28"/>
      <c r="G14" s="113"/>
      <c r="H14" s="70" t="s">
        <v>63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6">
        <v>11</v>
      </c>
      <c r="B15" s="13" t="s">
        <v>20</v>
      </c>
      <c r="C15" s="14" t="s">
        <v>21</v>
      </c>
      <c r="D15" s="77"/>
      <c r="E15" s="124">
        <v>77727196.930000007</v>
      </c>
      <c r="F15" s="28">
        <v>0</v>
      </c>
      <c r="G15" s="113">
        <f t="shared" si="0"/>
        <v>0</v>
      </c>
      <c r="H15" s="70">
        <f t="shared" si="1"/>
        <v>5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6">
        <v>12</v>
      </c>
      <c r="B16" s="13" t="s">
        <v>22</v>
      </c>
      <c r="C16" s="14" t="s">
        <v>23</v>
      </c>
      <c r="D16" s="77"/>
      <c r="E16" s="189" t="s">
        <v>140</v>
      </c>
      <c r="F16" s="190"/>
      <c r="G16" s="191"/>
      <c r="H16" s="156">
        <v>2.5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27.75" customHeight="1" x14ac:dyDescent="0.25">
      <c r="A17" s="6">
        <v>13</v>
      </c>
      <c r="B17" s="13" t="s">
        <v>48</v>
      </c>
      <c r="C17" s="14" t="s">
        <v>24</v>
      </c>
      <c r="D17" s="77"/>
      <c r="E17" s="124">
        <v>239776130.80000001</v>
      </c>
      <c r="F17" s="124">
        <v>3995455.95</v>
      </c>
      <c r="G17" s="113">
        <f t="shared" si="0"/>
        <v>1.666327643485354E-2</v>
      </c>
      <c r="H17" s="70">
        <f t="shared" si="1"/>
        <v>2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6">
        <v>14</v>
      </c>
      <c r="B18" s="13" t="s">
        <v>25</v>
      </c>
      <c r="C18" s="14" t="s">
        <v>26</v>
      </c>
      <c r="D18" s="77"/>
      <c r="E18" s="124">
        <v>2099992370.22</v>
      </c>
      <c r="F18" s="124">
        <v>21968215.68</v>
      </c>
      <c r="G18" s="113">
        <f t="shared" si="0"/>
        <v>1.04610930932566E-2</v>
      </c>
      <c r="H18" s="70">
        <f t="shared" si="1"/>
        <v>2</v>
      </c>
      <c r="I18" s="10"/>
      <c r="J18" s="10"/>
      <c r="K18" s="10"/>
      <c r="L18" s="10"/>
      <c r="M18" s="10"/>
      <c r="N18" s="10"/>
      <c r="O18" s="10"/>
      <c r="P18" s="10"/>
    </row>
    <row r="19" spans="1:16" ht="31.5" x14ac:dyDescent="0.25">
      <c r="A19" s="6">
        <v>15</v>
      </c>
      <c r="B19" s="13" t="s">
        <v>27</v>
      </c>
      <c r="C19" s="14" t="s">
        <v>28</v>
      </c>
      <c r="D19" s="77">
        <v>1</v>
      </c>
      <c r="E19" s="124">
        <v>12211700</v>
      </c>
      <c r="F19" s="124">
        <v>0</v>
      </c>
      <c r="G19" s="113">
        <f t="shared" si="0"/>
        <v>0</v>
      </c>
      <c r="H19" s="70">
        <f t="shared" si="1"/>
        <v>5</v>
      </c>
      <c r="I19" s="10"/>
      <c r="J19" s="10"/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6">
        <v>16</v>
      </c>
      <c r="B20" s="13" t="s">
        <v>29</v>
      </c>
      <c r="C20" s="14" t="s">
        <v>30</v>
      </c>
      <c r="D20" s="77"/>
      <c r="E20" s="28"/>
      <c r="F20" s="28"/>
      <c r="G20" s="113"/>
      <c r="H20" s="70" t="s">
        <v>63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6">
        <v>17</v>
      </c>
      <c r="B21" s="13" t="s">
        <v>31</v>
      </c>
      <c r="C21" s="14" t="s">
        <v>32</v>
      </c>
      <c r="D21" s="77"/>
      <c r="E21" s="189" t="s">
        <v>140</v>
      </c>
      <c r="F21" s="190"/>
      <c r="G21" s="191"/>
      <c r="H21" s="156">
        <v>2.5</v>
      </c>
      <c r="I21" s="10"/>
      <c r="J21" s="10"/>
      <c r="K21" s="10"/>
      <c r="L21" s="10"/>
      <c r="M21" s="10"/>
      <c r="N21" s="10"/>
      <c r="O21" s="10"/>
      <c r="P21" s="10"/>
    </row>
    <row r="22" spans="1:16" ht="31.5" x14ac:dyDescent="0.25">
      <c r="A22" s="6">
        <v>18</v>
      </c>
      <c r="B22" s="13" t="s">
        <v>33</v>
      </c>
      <c r="C22" s="14" t="s">
        <v>34</v>
      </c>
      <c r="D22" s="77"/>
      <c r="E22" s="28"/>
      <c r="F22" s="28"/>
      <c r="G22" s="113"/>
      <c r="H22" s="70" t="s">
        <v>63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ht="31.5" x14ac:dyDescent="0.25">
      <c r="A23" s="6">
        <v>19</v>
      </c>
      <c r="B23" s="13" t="s">
        <v>35</v>
      </c>
      <c r="C23" s="14" t="s">
        <v>36</v>
      </c>
      <c r="D23" s="77"/>
      <c r="E23" s="28"/>
      <c r="F23" s="28"/>
      <c r="G23" s="113"/>
      <c r="H23" s="70" t="s">
        <v>63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6">
        <v>20</v>
      </c>
      <c r="B24" s="13" t="s">
        <v>65</v>
      </c>
      <c r="C24" s="14" t="s">
        <v>38</v>
      </c>
      <c r="D24" s="77"/>
      <c r="E24" s="124">
        <v>790235198.86000001</v>
      </c>
      <c r="F24" s="124">
        <v>74487300.109999999</v>
      </c>
      <c r="G24" s="113">
        <f t="shared" si="0"/>
        <v>9.4259658665490992E-2</v>
      </c>
      <c r="H24" s="70">
        <f t="shared" si="1"/>
        <v>0</v>
      </c>
      <c r="I24" s="10"/>
      <c r="J24" s="10"/>
      <c r="K24" s="10"/>
      <c r="L24" s="10"/>
      <c r="M24" s="10"/>
      <c r="N24" s="10"/>
      <c r="O24" s="10"/>
      <c r="P24" s="10"/>
    </row>
    <row r="25" spans="1:16" ht="31.5" x14ac:dyDescent="0.25">
      <c r="A25" s="6">
        <v>21</v>
      </c>
      <c r="B25" s="13" t="s">
        <v>39</v>
      </c>
      <c r="C25" s="14" t="s">
        <v>45</v>
      </c>
      <c r="D25" s="77"/>
      <c r="E25" s="28"/>
      <c r="F25" s="28"/>
      <c r="G25" s="113"/>
      <c r="H25" s="70" t="s">
        <v>63</v>
      </c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6">
        <v>22</v>
      </c>
      <c r="B26" s="13" t="s">
        <v>59</v>
      </c>
      <c r="C26" s="14" t="s">
        <v>57</v>
      </c>
      <c r="D26" s="77"/>
      <c r="E26" s="28"/>
      <c r="F26" s="28"/>
      <c r="G26" s="113"/>
      <c r="H26" s="70" t="s">
        <v>63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6">
        <v>23</v>
      </c>
      <c r="B27" s="13" t="s">
        <v>52</v>
      </c>
      <c r="C27" s="14" t="s">
        <v>53</v>
      </c>
      <c r="D27" s="77"/>
      <c r="E27" s="28"/>
      <c r="F27" s="28"/>
      <c r="G27" s="113"/>
      <c r="H27" s="70" t="s">
        <v>63</v>
      </c>
      <c r="I27" s="10"/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6">
        <v>24</v>
      </c>
      <c r="B28" s="13" t="s">
        <v>66</v>
      </c>
      <c r="C28" s="14" t="s">
        <v>49</v>
      </c>
      <c r="D28" s="77"/>
      <c r="E28" s="124">
        <v>446796200</v>
      </c>
      <c r="F28" s="124">
        <v>5181.3</v>
      </c>
      <c r="G28" s="113">
        <f t="shared" si="0"/>
        <v>1.1596562370047015E-5</v>
      </c>
      <c r="H28" s="70">
        <f t="shared" si="1"/>
        <v>2</v>
      </c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6">
        <v>25</v>
      </c>
      <c r="B29" s="13" t="s">
        <v>40</v>
      </c>
      <c r="C29" s="14" t="s">
        <v>50</v>
      </c>
      <c r="D29" s="77"/>
      <c r="E29" s="28"/>
      <c r="F29" s="28"/>
      <c r="G29" s="28"/>
      <c r="H29" s="70" t="s">
        <v>63</v>
      </c>
      <c r="I29" s="10"/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6">
        <v>26</v>
      </c>
      <c r="B30" s="13" t="s">
        <v>55</v>
      </c>
      <c r="C30" s="14" t="s">
        <v>56</v>
      </c>
      <c r="D30" s="77"/>
      <c r="E30" s="28"/>
      <c r="F30" s="28"/>
      <c r="G30" s="28"/>
      <c r="H30" s="70" t="s">
        <v>63</v>
      </c>
      <c r="I30" s="10"/>
      <c r="J30" s="10"/>
      <c r="K30" s="10"/>
      <c r="L30" s="10"/>
      <c r="M30" s="10"/>
      <c r="N30" s="10"/>
      <c r="O30" s="10"/>
      <c r="P30" s="10"/>
    </row>
    <row r="31" spans="1:16" ht="31.5" x14ac:dyDescent="0.25">
      <c r="A31" s="6">
        <v>27</v>
      </c>
      <c r="B31" s="13" t="s">
        <v>69</v>
      </c>
      <c r="C31" s="14" t="s">
        <v>70</v>
      </c>
      <c r="D31" s="77"/>
      <c r="E31" s="28"/>
      <c r="F31" s="28"/>
      <c r="G31" s="28"/>
      <c r="H31" s="70" t="s">
        <v>63</v>
      </c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6">
        <v>28</v>
      </c>
      <c r="B32" s="13" t="s">
        <v>71</v>
      </c>
      <c r="C32" s="28" t="s">
        <v>72</v>
      </c>
      <c r="D32" s="28"/>
      <c r="E32" s="124">
        <v>4557136.38</v>
      </c>
      <c r="F32" s="124">
        <v>0</v>
      </c>
      <c r="G32" s="113">
        <f t="shared" si="0"/>
        <v>0</v>
      </c>
      <c r="H32" s="70">
        <f t="shared" si="1"/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>
        <f>SUM(D5:D32)</f>
        <v>60</v>
      </c>
      <c r="E33" s="124">
        <f>SUM(E5:E32)</f>
        <v>9240184767.3099995</v>
      </c>
      <c r="F33" s="124">
        <f>SUM(F5:F32)</f>
        <v>118322989.61999999</v>
      </c>
      <c r="G33" s="20" t="s">
        <v>140</v>
      </c>
      <c r="H33" s="45">
        <f>SUM(H5:H32)/17</f>
        <v>3</v>
      </c>
      <c r="I33" s="10"/>
      <c r="J33" s="10"/>
      <c r="K33" s="10"/>
      <c r="L33" s="10"/>
      <c r="M33" s="10"/>
      <c r="N33" s="10"/>
      <c r="O33" s="10"/>
      <c r="P33" s="10"/>
    </row>
    <row r="34" spans="1:16" ht="37.5" customHeight="1" x14ac:dyDescent="0.25">
      <c r="A34" s="34"/>
      <c r="B34" s="20"/>
      <c r="C34" s="10"/>
      <c r="D34" s="11" t="s">
        <v>51</v>
      </c>
      <c r="E34" s="19"/>
      <c r="F34" s="147" t="s">
        <v>281</v>
      </c>
      <c r="G34" s="113">
        <f>F33/E33</f>
        <v>1.2805262297200378E-2</v>
      </c>
      <c r="H34" s="33"/>
      <c r="I34" s="10"/>
      <c r="J34" s="10"/>
      <c r="K34" s="10"/>
      <c r="L34" s="10"/>
      <c r="M34" s="10"/>
      <c r="N34" s="10"/>
      <c r="O34" s="10"/>
      <c r="P34" s="10"/>
    </row>
    <row r="56" spans="5:7" x14ac:dyDescent="0.25">
      <c r="E56" s="22"/>
      <c r="F56" s="22"/>
      <c r="G56" s="22"/>
    </row>
    <row r="57" spans="5:7" x14ac:dyDescent="0.25">
      <c r="E57" s="22"/>
      <c r="F57" s="22"/>
      <c r="G57" s="22"/>
    </row>
    <row r="58" spans="5:7" x14ac:dyDescent="0.25">
      <c r="E58" s="22"/>
      <c r="F58" s="22"/>
      <c r="G58" s="22"/>
    </row>
    <row r="59" spans="5:7" x14ac:dyDescent="0.25">
      <c r="E59" s="22"/>
      <c r="F59" s="22"/>
      <c r="G59" s="22"/>
    </row>
    <row r="60" spans="5:7" x14ac:dyDescent="0.25">
      <c r="E60" s="22"/>
      <c r="F60" s="22"/>
      <c r="G60" s="22"/>
    </row>
    <row r="61" spans="5:7" x14ac:dyDescent="0.25">
      <c r="E61" s="22"/>
      <c r="F61" s="22"/>
      <c r="G61" s="22"/>
    </row>
    <row r="62" spans="5:7" x14ac:dyDescent="0.25">
      <c r="E62" s="22"/>
      <c r="F62" s="22"/>
      <c r="G62" s="22"/>
    </row>
    <row r="63" spans="5:7" x14ac:dyDescent="0.25">
      <c r="E63" s="22"/>
      <c r="F63" s="22"/>
      <c r="G63" s="22"/>
    </row>
    <row r="64" spans="5:7" x14ac:dyDescent="0.25">
      <c r="E64" s="22"/>
      <c r="F64" s="22"/>
      <c r="G64" s="22"/>
    </row>
    <row r="65" spans="5:7" x14ac:dyDescent="0.25">
      <c r="E65" s="22"/>
      <c r="F65" s="22"/>
      <c r="G65" s="22"/>
    </row>
    <row r="66" spans="5:7" x14ac:dyDescent="0.25">
      <c r="E66" s="22"/>
      <c r="F66" s="22"/>
      <c r="G66" s="22"/>
    </row>
    <row r="67" spans="5:7" x14ac:dyDescent="0.25">
      <c r="E67" s="22"/>
      <c r="F67" s="22"/>
      <c r="G67" s="22"/>
    </row>
    <row r="68" spans="5:7" x14ac:dyDescent="0.25">
      <c r="E68" s="22"/>
      <c r="F68" s="22"/>
      <c r="G68" s="22"/>
    </row>
  </sheetData>
  <autoFilter ref="A4:H34"/>
  <mergeCells count="10">
    <mergeCell ref="E21:G21"/>
    <mergeCell ref="E16:G16"/>
    <mergeCell ref="A1:H2"/>
    <mergeCell ref="I1:O4"/>
    <mergeCell ref="P1:P4"/>
    <mergeCell ref="A3:A4"/>
    <mergeCell ref="B3:B4"/>
    <mergeCell ref="C3:C4"/>
    <mergeCell ref="D3:D4"/>
    <mergeCell ref="E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49" orientation="portrait" r:id="rId1"/>
  <headerFooter differentFirst="1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7"/>
  <sheetViews>
    <sheetView view="pageBreakPreview" zoomScale="70" zoomScaleNormal="62" zoomScaleSheetLayoutView="70" workbookViewId="0">
      <pane xSplit="4" ySplit="4" topLeftCell="E15" activePane="bottomRight" state="frozen"/>
      <selection activeCell="E36" sqref="E36"/>
      <selection pane="topRight" activeCell="E36" sqref="E36"/>
      <selection pane="bottomLeft" activeCell="E36" sqref="E36"/>
      <selection pane="bottomRight" activeCell="L27" sqref="L27"/>
    </sheetView>
  </sheetViews>
  <sheetFormatPr defaultColWidth="9.140625" defaultRowHeight="15.75" x14ac:dyDescent="0.25"/>
  <cols>
    <col min="1" max="1" width="6.28515625" style="34" customWidth="1"/>
    <col min="2" max="2" width="64" style="20" customWidth="1"/>
    <col min="3" max="3" width="11.85546875" style="10" customWidth="1"/>
    <col min="4" max="4" width="9.42578125" style="34" hidden="1" customWidth="1"/>
    <col min="5" max="5" width="20.28515625" style="20" customWidth="1"/>
    <col min="6" max="6" width="18.85546875" style="20" customWidth="1"/>
    <col min="7" max="7" width="14.140625" style="20" customWidth="1"/>
    <col min="8" max="8" width="37.28515625" style="20" customWidth="1"/>
    <col min="9" max="9" width="12.7109375" style="10" bestFit="1" customWidth="1"/>
    <col min="10" max="14" width="9.140625" style="10"/>
    <col min="15" max="15" width="31.28515625" style="10" customWidth="1"/>
    <col min="16" max="16" width="36.5703125" style="10" customWidth="1"/>
    <col min="17" max="17" width="9.140625" style="10"/>
    <col min="18" max="18" width="71.28515625" style="10" customWidth="1"/>
    <col min="19" max="16384" width="9.140625" style="10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206</v>
      </c>
      <c r="J1" s="170"/>
      <c r="K1" s="170"/>
      <c r="L1" s="170"/>
      <c r="M1" s="170"/>
      <c r="N1" s="170"/>
      <c r="O1" s="170"/>
      <c r="P1" s="170" t="s">
        <v>188</v>
      </c>
      <c r="Q1" s="67"/>
      <c r="R1" s="67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67"/>
      <c r="R2" s="67"/>
    </row>
    <row r="3" spans="1:18" s="20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207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67"/>
      <c r="R3" s="67"/>
    </row>
    <row r="4" spans="1:18" ht="105.75" customHeight="1" x14ac:dyDescent="0.25">
      <c r="A4" s="171"/>
      <c r="B4" s="172"/>
      <c r="C4" s="171"/>
      <c r="D4" s="171"/>
      <c r="E4" s="18" t="s">
        <v>62</v>
      </c>
      <c r="F4" s="18" t="s">
        <v>64</v>
      </c>
      <c r="G4" s="18" t="s">
        <v>60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67"/>
      <c r="R4" s="67"/>
    </row>
    <row r="5" spans="1:18" ht="33" customHeight="1" x14ac:dyDescent="0.25">
      <c r="A5" s="6">
        <v>1</v>
      </c>
      <c r="B5" s="13" t="s">
        <v>0</v>
      </c>
      <c r="C5" s="14" t="s">
        <v>1</v>
      </c>
      <c r="D5" s="77"/>
      <c r="E5" s="28"/>
      <c r="F5" s="28"/>
      <c r="G5" s="113"/>
      <c r="H5" s="70" t="s">
        <v>63</v>
      </c>
    </row>
    <row r="6" spans="1:18" x14ac:dyDescent="0.25">
      <c r="A6" s="6">
        <v>2</v>
      </c>
      <c r="B6" s="13" t="s">
        <v>2</v>
      </c>
      <c r="C6" s="14" t="s">
        <v>3</v>
      </c>
      <c r="D6" s="77"/>
      <c r="E6" s="80">
        <v>43511</v>
      </c>
      <c r="F6" s="80">
        <v>43511</v>
      </c>
      <c r="G6" s="81">
        <f>F6-E6</f>
        <v>0</v>
      </c>
      <c r="H6" s="70">
        <f>IF(F6="","НЕТ ДАННЫХ",IF(G6&gt;0,0,5))</f>
        <v>5</v>
      </c>
    </row>
    <row r="7" spans="1:18" x14ac:dyDescent="0.25">
      <c r="A7" s="6">
        <v>3</v>
      </c>
      <c r="B7" s="13" t="s">
        <v>4</v>
      </c>
      <c r="C7" s="14" t="s">
        <v>5</v>
      </c>
      <c r="D7" s="77"/>
      <c r="E7" s="80">
        <v>43511</v>
      </c>
      <c r="F7" s="80">
        <v>43510</v>
      </c>
      <c r="G7" s="81">
        <f t="shared" ref="G7:G19" si="0">F7-E7</f>
        <v>-1</v>
      </c>
      <c r="H7" s="70">
        <f t="shared" ref="H7:H19" si="1">IF(F7="","НЕТ ДАННЫХ",IF(G7&gt;0,0,5))</f>
        <v>5</v>
      </c>
      <c r="I7" s="10" t="s">
        <v>290</v>
      </c>
    </row>
    <row r="8" spans="1:18" x14ac:dyDescent="0.25">
      <c r="A8" s="6">
        <v>4</v>
      </c>
      <c r="B8" s="13" t="s">
        <v>6</v>
      </c>
      <c r="C8" s="14" t="s">
        <v>7</v>
      </c>
      <c r="D8" s="77"/>
      <c r="E8" s="80">
        <v>43511</v>
      </c>
      <c r="F8" s="80">
        <v>43511</v>
      </c>
      <c r="G8" s="81">
        <f t="shared" si="0"/>
        <v>0</v>
      </c>
      <c r="H8" s="70">
        <f t="shared" si="1"/>
        <v>5</v>
      </c>
      <c r="I8" s="10" t="s">
        <v>277</v>
      </c>
    </row>
    <row r="9" spans="1:18" ht="31.5" x14ac:dyDescent="0.25">
      <c r="A9" s="6">
        <v>5</v>
      </c>
      <c r="B9" s="13" t="s">
        <v>8</v>
      </c>
      <c r="C9" s="14" t="s">
        <v>9</v>
      </c>
      <c r="D9" s="77"/>
      <c r="E9" s="80">
        <v>43511</v>
      </c>
      <c r="F9" s="80">
        <v>43493</v>
      </c>
      <c r="G9" s="81">
        <f t="shared" si="0"/>
        <v>-18</v>
      </c>
      <c r="H9" s="70">
        <f t="shared" si="1"/>
        <v>5</v>
      </c>
      <c r="I9" s="10" t="s">
        <v>295</v>
      </c>
    </row>
    <row r="10" spans="1:18" ht="31.5" x14ac:dyDescent="0.25">
      <c r="A10" s="6">
        <v>6</v>
      </c>
      <c r="B10" s="13" t="s">
        <v>67</v>
      </c>
      <c r="C10" s="14" t="s">
        <v>11</v>
      </c>
      <c r="D10" s="77"/>
      <c r="E10" s="80">
        <v>43511</v>
      </c>
      <c r="F10" s="80">
        <v>43510</v>
      </c>
      <c r="G10" s="81">
        <f t="shared" si="0"/>
        <v>-1</v>
      </c>
      <c r="H10" s="70">
        <f t="shared" si="1"/>
        <v>5</v>
      </c>
      <c r="I10" s="10" t="s">
        <v>251</v>
      </c>
    </row>
    <row r="11" spans="1:18" ht="31.5" x14ac:dyDescent="0.25">
      <c r="A11" s="6">
        <v>7</v>
      </c>
      <c r="B11" s="13" t="s">
        <v>12</v>
      </c>
      <c r="C11" s="14" t="s">
        <v>13</v>
      </c>
      <c r="D11" s="77"/>
      <c r="E11" s="80">
        <v>43511</v>
      </c>
      <c r="F11" s="192" t="s">
        <v>301</v>
      </c>
      <c r="G11" s="193"/>
      <c r="H11" s="70">
        <v>0</v>
      </c>
    </row>
    <row r="12" spans="1:18" ht="31.5" x14ac:dyDescent="0.25">
      <c r="A12" s="6">
        <v>8</v>
      </c>
      <c r="B12" s="13" t="s">
        <v>14</v>
      </c>
      <c r="C12" s="14" t="s">
        <v>15</v>
      </c>
      <c r="D12" s="77"/>
      <c r="E12" s="80">
        <v>43511</v>
      </c>
      <c r="F12" s="80">
        <v>43510</v>
      </c>
      <c r="G12" s="81">
        <f t="shared" si="0"/>
        <v>-1</v>
      </c>
      <c r="H12" s="70">
        <f t="shared" si="1"/>
        <v>5</v>
      </c>
      <c r="I12" s="10" t="s">
        <v>296</v>
      </c>
    </row>
    <row r="13" spans="1:18" ht="31.5" x14ac:dyDescent="0.25">
      <c r="A13" s="6">
        <v>9</v>
      </c>
      <c r="B13" s="13" t="s">
        <v>16</v>
      </c>
      <c r="C13" s="14" t="s">
        <v>17</v>
      </c>
      <c r="D13" s="77"/>
      <c r="E13" s="80">
        <v>43511</v>
      </c>
      <c r="F13" s="192" t="s">
        <v>301</v>
      </c>
      <c r="G13" s="193"/>
      <c r="H13" s="70">
        <v>0</v>
      </c>
    </row>
    <row r="14" spans="1:18" ht="31.5" x14ac:dyDescent="0.25">
      <c r="A14" s="6">
        <v>10</v>
      </c>
      <c r="B14" s="13" t="s">
        <v>58</v>
      </c>
      <c r="C14" s="14" t="s">
        <v>19</v>
      </c>
      <c r="D14" s="77"/>
      <c r="E14" s="80"/>
      <c r="F14" s="80"/>
      <c r="G14" s="113"/>
      <c r="H14" s="70" t="s">
        <v>63</v>
      </c>
    </row>
    <row r="15" spans="1:18" ht="31.5" x14ac:dyDescent="0.25">
      <c r="A15" s="6">
        <v>11</v>
      </c>
      <c r="B15" s="13" t="s">
        <v>20</v>
      </c>
      <c r="C15" s="14" t="s">
        <v>21</v>
      </c>
      <c r="D15" s="77"/>
      <c r="E15" s="80">
        <v>43511</v>
      </c>
      <c r="F15" s="192" t="s">
        <v>301</v>
      </c>
      <c r="G15" s="193"/>
      <c r="H15" s="70">
        <v>0</v>
      </c>
      <c r="I15" s="10" t="s">
        <v>297</v>
      </c>
    </row>
    <row r="16" spans="1:18" ht="31.5" x14ac:dyDescent="0.25">
      <c r="A16" s="6">
        <v>12</v>
      </c>
      <c r="B16" s="13" t="s">
        <v>22</v>
      </c>
      <c r="C16" s="14" t="s">
        <v>23</v>
      </c>
      <c r="D16" s="77"/>
      <c r="E16" s="192" t="s">
        <v>140</v>
      </c>
      <c r="F16" s="194"/>
      <c r="G16" s="193"/>
      <c r="H16" s="156">
        <v>2.5</v>
      </c>
    </row>
    <row r="17" spans="1:9" s="20" customFormat="1" ht="27.75" customHeight="1" x14ac:dyDescent="0.25">
      <c r="A17" s="6">
        <v>13</v>
      </c>
      <c r="B17" s="13" t="s">
        <v>48</v>
      </c>
      <c r="C17" s="14" t="s">
        <v>24</v>
      </c>
      <c r="D17" s="77"/>
      <c r="E17" s="80">
        <v>43511</v>
      </c>
      <c r="F17" s="192" t="s">
        <v>301</v>
      </c>
      <c r="G17" s="193"/>
      <c r="H17" s="70">
        <v>0</v>
      </c>
      <c r="I17" s="20" t="s">
        <v>289</v>
      </c>
    </row>
    <row r="18" spans="1:9" ht="31.5" x14ac:dyDescent="0.25">
      <c r="A18" s="6">
        <v>14</v>
      </c>
      <c r="B18" s="13" t="s">
        <v>25</v>
      </c>
      <c r="C18" s="14" t="s">
        <v>26</v>
      </c>
      <c r="D18" s="77"/>
      <c r="E18" s="80">
        <v>43511</v>
      </c>
      <c r="F18" s="80">
        <v>43511</v>
      </c>
      <c r="G18" s="81">
        <f t="shared" si="0"/>
        <v>0</v>
      </c>
      <c r="H18" s="70">
        <f t="shared" si="1"/>
        <v>5</v>
      </c>
      <c r="I18" s="10" t="s">
        <v>276</v>
      </c>
    </row>
    <row r="19" spans="1:9" ht="31.5" x14ac:dyDescent="0.25">
      <c r="A19" s="6">
        <v>15</v>
      </c>
      <c r="B19" s="13" t="s">
        <v>27</v>
      </c>
      <c r="C19" s="14" t="s">
        <v>28</v>
      </c>
      <c r="D19" s="77"/>
      <c r="E19" s="80">
        <v>43511</v>
      </c>
      <c r="F19" s="80">
        <v>43507</v>
      </c>
      <c r="G19" s="81">
        <f t="shared" si="0"/>
        <v>-4</v>
      </c>
      <c r="H19" s="70">
        <f t="shared" si="1"/>
        <v>5</v>
      </c>
      <c r="I19" s="10" t="s">
        <v>250</v>
      </c>
    </row>
    <row r="20" spans="1:9" s="20" customFormat="1" ht="37.5" customHeight="1" x14ac:dyDescent="0.25">
      <c r="A20" s="6">
        <v>16</v>
      </c>
      <c r="B20" s="13" t="s">
        <v>29</v>
      </c>
      <c r="C20" s="14" t="s">
        <v>30</v>
      </c>
      <c r="D20" s="77"/>
      <c r="E20" s="80"/>
      <c r="F20" s="80"/>
      <c r="G20" s="113"/>
      <c r="H20" s="70" t="s">
        <v>63</v>
      </c>
    </row>
    <row r="21" spans="1:9" ht="31.5" x14ac:dyDescent="0.25">
      <c r="A21" s="6">
        <v>17</v>
      </c>
      <c r="B21" s="13" t="s">
        <v>31</v>
      </c>
      <c r="C21" s="14" t="s">
        <v>32</v>
      </c>
      <c r="D21" s="77"/>
      <c r="E21" s="192" t="s">
        <v>140</v>
      </c>
      <c r="F21" s="194"/>
      <c r="G21" s="193"/>
      <c r="H21" s="156">
        <v>2.5</v>
      </c>
    </row>
    <row r="22" spans="1:9" ht="31.5" x14ac:dyDescent="0.25">
      <c r="A22" s="6">
        <v>18</v>
      </c>
      <c r="B22" s="13" t="s">
        <v>33</v>
      </c>
      <c r="C22" s="14" t="s">
        <v>34</v>
      </c>
      <c r="D22" s="77"/>
      <c r="E22" s="80"/>
      <c r="F22" s="80"/>
      <c r="G22" s="113"/>
      <c r="H22" s="70" t="s">
        <v>63</v>
      </c>
    </row>
    <row r="23" spans="1:9" ht="31.5" x14ac:dyDescent="0.25">
      <c r="A23" s="6">
        <v>19</v>
      </c>
      <c r="B23" s="13" t="s">
        <v>35</v>
      </c>
      <c r="C23" s="14" t="s">
        <v>36</v>
      </c>
      <c r="D23" s="77"/>
      <c r="E23" s="80"/>
      <c r="F23" s="80"/>
      <c r="G23" s="113"/>
      <c r="H23" s="70" t="s">
        <v>63</v>
      </c>
      <c r="I23" s="66"/>
    </row>
    <row r="24" spans="1:9" x14ac:dyDescent="0.25">
      <c r="A24" s="6">
        <v>20</v>
      </c>
      <c r="B24" s="13" t="s">
        <v>65</v>
      </c>
      <c r="C24" s="14" t="s">
        <v>38</v>
      </c>
      <c r="D24" s="77"/>
      <c r="E24" s="80">
        <v>43511</v>
      </c>
      <c r="F24" s="192" t="s">
        <v>301</v>
      </c>
      <c r="G24" s="193"/>
      <c r="H24" s="70">
        <v>0</v>
      </c>
    </row>
    <row r="25" spans="1:9" ht="31.5" x14ac:dyDescent="0.25">
      <c r="A25" s="6">
        <v>21</v>
      </c>
      <c r="B25" s="13" t="s">
        <v>39</v>
      </c>
      <c r="C25" s="14" t="s">
        <v>45</v>
      </c>
      <c r="D25" s="77"/>
      <c r="E25" s="80"/>
      <c r="F25" s="80"/>
      <c r="G25" s="113"/>
      <c r="H25" s="70" t="s">
        <v>63</v>
      </c>
    </row>
    <row r="26" spans="1:9" ht="31.5" x14ac:dyDescent="0.25">
      <c r="A26" s="6">
        <v>22</v>
      </c>
      <c r="B26" s="13" t="s">
        <v>59</v>
      </c>
      <c r="C26" s="14" t="s">
        <v>57</v>
      </c>
      <c r="D26" s="77"/>
      <c r="E26" s="80"/>
      <c r="F26" s="80"/>
      <c r="G26" s="113"/>
      <c r="H26" s="70" t="s">
        <v>63</v>
      </c>
    </row>
    <row r="27" spans="1:9" ht="31.5" x14ac:dyDescent="0.25">
      <c r="A27" s="6">
        <v>23</v>
      </c>
      <c r="B27" s="13" t="s">
        <v>52</v>
      </c>
      <c r="C27" s="14" t="s">
        <v>53</v>
      </c>
      <c r="D27" s="77"/>
      <c r="E27" s="80"/>
      <c r="F27" s="80"/>
      <c r="G27" s="113"/>
      <c r="H27" s="70" t="s">
        <v>63</v>
      </c>
    </row>
    <row r="28" spans="1:9" x14ac:dyDescent="0.25">
      <c r="A28" s="6">
        <v>24</v>
      </c>
      <c r="B28" s="13" t="s">
        <v>66</v>
      </c>
      <c r="C28" s="14" t="s">
        <v>49</v>
      </c>
      <c r="D28" s="77"/>
      <c r="E28" s="80">
        <v>43511</v>
      </c>
      <c r="F28" s="192" t="s">
        <v>301</v>
      </c>
      <c r="G28" s="193"/>
      <c r="H28" s="70">
        <v>0</v>
      </c>
    </row>
    <row r="29" spans="1:9" ht="30.75" customHeight="1" x14ac:dyDescent="0.25">
      <c r="A29" s="6">
        <v>25</v>
      </c>
      <c r="B29" s="13" t="s">
        <v>40</v>
      </c>
      <c r="C29" s="14" t="s">
        <v>50</v>
      </c>
      <c r="D29" s="77"/>
      <c r="E29" s="80"/>
      <c r="F29" s="80"/>
      <c r="G29" s="113"/>
      <c r="H29" s="70" t="s">
        <v>63</v>
      </c>
    </row>
    <row r="30" spans="1:9" ht="31.5" x14ac:dyDescent="0.25">
      <c r="A30" s="6">
        <v>26</v>
      </c>
      <c r="B30" s="13" t="s">
        <v>55</v>
      </c>
      <c r="C30" s="14" t="s">
        <v>56</v>
      </c>
      <c r="D30" s="77"/>
      <c r="E30" s="80"/>
      <c r="F30" s="80"/>
      <c r="G30" s="113"/>
      <c r="H30" s="70" t="s">
        <v>63</v>
      </c>
    </row>
    <row r="31" spans="1:9" ht="31.5" x14ac:dyDescent="0.25">
      <c r="A31" s="6">
        <v>27</v>
      </c>
      <c r="B31" s="13" t="s">
        <v>69</v>
      </c>
      <c r="C31" s="14" t="s">
        <v>70</v>
      </c>
      <c r="D31" s="77"/>
      <c r="E31" s="80"/>
      <c r="F31" s="80"/>
      <c r="G31" s="113"/>
      <c r="H31" s="70" t="s">
        <v>63</v>
      </c>
    </row>
    <row r="32" spans="1:9" ht="31.5" x14ac:dyDescent="0.25">
      <c r="A32" s="6">
        <v>28</v>
      </c>
      <c r="B32" s="13" t="s">
        <v>71</v>
      </c>
      <c r="C32" s="28" t="s">
        <v>72</v>
      </c>
      <c r="D32" s="28"/>
      <c r="E32" s="80">
        <v>43511</v>
      </c>
      <c r="F32" s="192" t="s">
        <v>301</v>
      </c>
      <c r="G32" s="193"/>
      <c r="H32" s="70">
        <v>0</v>
      </c>
    </row>
    <row r="33" spans="4:8" ht="20.25" customHeight="1" x14ac:dyDescent="0.25">
      <c r="D33" s="34">
        <f>SUM(D5:D32)</f>
        <v>0</v>
      </c>
      <c r="E33" s="83"/>
      <c r="F33" s="83"/>
      <c r="G33" s="114" t="s">
        <v>140</v>
      </c>
      <c r="H33" s="45">
        <f>SUM(H5:H32)/17</f>
        <v>2.6470588235294117</v>
      </c>
    </row>
    <row r="55" spans="1:18" s="20" customFormat="1" x14ac:dyDescent="0.25">
      <c r="A55" s="34"/>
      <c r="C55" s="10"/>
      <c r="D55" s="34"/>
      <c r="E55" s="22"/>
      <c r="F55" s="22"/>
      <c r="G55" s="22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20" customFormat="1" x14ac:dyDescent="0.25">
      <c r="A56" s="34"/>
      <c r="C56" s="10"/>
      <c r="D56" s="34"/>
      <c r="E56" s="22"/>
      <c r="F56" s="22"/>
      <c r="G56" s="22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s="20" customFormat="1" x14ac:dyDescent="0.25">
      <c r="A57" s="34"/>
      <c r="C57" s="10"/>
      <c r="D57" s="34"/>
      <c r="E57" s="22"/>
      <c r="F57" s="22"/>
      <c r="G57" s="22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s="20" customFormat="1" x14ac:dyDescent="0.25">
      <c r="A58" s="34"/>
      <c r="C58" s="10"/>
      <c r="D58" s="34"/>
      <c r="E58" s="22"/>
      <c r="F58" s="22"/>
      <c r="G58" s="22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s="20" customFormat="1" x14ac:dyDescent="0.25">
      <c r="A59" s="34"/>
      <c r="C59" s="10"/>
      <c r="D59" s="34"/>
      <c r="E59" s="22"/>
      <c r="F59" s="22"/>
      <c r="G59" s="22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s="20" customFormat="1" x14ac:dyDescent="0.25">
      <c r="A60" s="34"/>
      <c r="C60" s="10"/>
      <c r="D60" s="34"/>
      <c r="E60" s="22"/>
      <c r="F60" s="22"/>
      <c r="G60" s="22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s="20" customFormat="1" x14ac:dyDescent="0.25">
      <c r="A61" s="34"/>
      <c r="C61" s="10"/>
      <c r="D61" s="34"/>
      <c r="E61" s="22"/>
      <c r="F61" s="22"/>
      <c r="G61" s="22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20" customFormat="1" x14ac:dyDescent="0.25">
      <c r="A62" s="34"/>
      <c r="C62" s="10"/>
      <c r="D62" s="34"/>
      <c r="E62" s="22"/>
      <c r="F62" s="22"/>
      <c r="G62" s="22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20" customFormat="1" x14ac:dyDescent="0.25">
      <c r="A63" s="34"/>
      <c r="C63" s="10"/>
      <c r="D63" s="34"/>
      <c r="E63" s="22"/>
      <c r="F63" s="22"/>
      <c r="G63" s="22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20" customFormat="1" x14ac:dyDescent="0.25">
      <c r="A64" s="34"/>
      <c r="C64" s="10"/>
      <c r="D64" s="34"/>
      <c r="E64" s="22"/>
      <c r="F64" s="22"/>
      <c r="G64" s="22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20" customFormat="1" x14ac:dyDescent="0.25">
      <c r="A65" s="34"/>
      <c r="C65" s="10"/>
      <c r="D65" s="34"/>
      <c r="E65" s="22"/>
      <c r="F65" s="22"/>
      <c r="G65" s="22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20" customFormat="1" x14ac:dyDescent="0.25">
      <c r="A66" s="34"/>
      <c r="C66" s="10"/>
      <c r="D66" s="34"/>
      <c r="E66" s="22"/>
      <c r="F66" s="22"/>
      <c r="G66" s="22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s="20" customFormat="1" x14ac:dyDescent="0.25">
      <c r="A67" s="34"/>
      <c r="C67" s="10"/>
      <c r="D67" s="34"/>
      <c r="E67" s="22"/>
      <c r="F67" s="22"/>
      <c r="G67" s="22"/>
      <c r="I67" s="10"/>
      <c r="J67" s="10"/>
      <c r="K67" s="10"/>
      <c r="L67" s="10"/>
      <c r="M67" s="10"/>
      <c r="N67" s="10"/>
      <c r="O67" s="10"/>
      <c r="P67" s="10"/>
      <c r="Q67" s="10"/>
      <c r="R67" s="10"/>
    </row>
  </sheetData>
  <autoFilter ref="A4:H33"/>
  <mergeCells count="17">
    <mergeCell ref="F24:G24"/>
    <mergeCell ref="F28:G28"/>
    <mergeCell ref="F32:G32"/>
    <mergeCell ref="E16:G16"/>
    <mergeCell ref="E21:G21"/>
    <mergeCell ref="I1:O4"/>
    <mergeCell ref="P1:P4"/>
    <mergeCell ref="A3:A4"/>
    <mergeCell ref="B3:B4"/>
    <mergeCell ref="C3:C4"/>
    <mergeCell ref="D3:D4"/>
    <mergeCell ref="E3:H3"/>
    <mergeCell ref="F11:G11"/>
    <mergeCell ref="F13:G13"/>
    <mergeCell ref="F15:G15"/>
    <mergeCell ref="F17:G17"/>
    <mergeCell ref="A1:H2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6" orientation="portrait" r:id="rId1"/>
  <headerFooter differentFirst="1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7"/>
  <sheetViews>
    <sheetView view="pageBreakPreview" zoomScale="70" zoomScaleNormal="62" zoomScaleSheetLayoutView="70" workbookViewId="0">
      <pane xSplit="4" ySplit="4" topLeftCell="E15" activePane="bottomRight" state="frozen"/>
      <selection activeCell="E36" sqref="E36"/>
      <selection pane="topRight" activeCell="E36" sqref="E36"/>
      <selection pane="bottomLeft" activeCell="E36" sqref="E36"/>
      <selection pane="bottomRight" activeCell="K16" sqref="A1:XFD1048576"/>
    </sheetView>
  </sheetViews>
  <sheetFormatPr defaultColWidth="9.140625" defaultRowHeight="15.75" x14ac:dyDescent="0.25"/>
  <cols>
    <col min="1" max="1" width="6.2851562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108.5703125" style="20" customWidth="1"/>
    <col min="6" max="6" width="15.5703125" style="20" customWidth="1"/>
    <col min="7" max="7" width="37.28515625" style="20" customWidth="1"/>
    <col min="8" max="8" width="12.7109375" style="1" bestFit="1" customWidth="1"/>
    <col min="9" max="13" width="9.140625" style="1"/>
    <col min="14" max="14" width="31.28515625" style="1" customWidth="1"/>
    <col min="15" max="15" width="36.5703125" style="1" customWidth="1"/>
    <col min="16" max="16" width="9.140625" style="1"/>
    <col min="17" max="17" width="71.28515625" style="1" customWidth="1"/>
    <col min="18" max="16384" width="9.140625" style="1"/>
  </cols>
  <sheetData>
    <row r="1" spans="1:17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85" t="s">
        <v>210</v>
      </c>
      <c r="I1" s="185"/>
      <c r="J1" s="185"/>
      <c r="K1" s="185"/>
      <c r="L1" s="185"/>
      <c r="M1" s="185"/>
      <c r="N1" s="185"/>
      <c r="O1" s="185" t="s">
        <v>188</v>
      </c>
      <c r="P1" s="36"/>
      <c r="Q1" s="36"/>
    </row>
    <row r="2" spans="1:17" ht="18.75" customHeight="1" x14ac:dyDescent="0.25">
      <c r="A2" s="169"/>
      <c r="B2" s="169"/>
      <c r="C2" s="169"/>
      <c r="D2" s="169"/>
      <c r="E2" s="169"/>
      <c r="F2" s="169"/>
      <c r="G2" s="169"/>
      <c r="H2" s="185"/>
      <c r="I2" s="185"/>
      <c r="J2" s="185"/>
      <c r="K2" s="185"/>
      <c r="L2" s="185"/>
      <c r="M2" s="185"/>
      <c r="N2" s="185"/>
      <c r="O2" s="185"/>
      <c r="P2" s="36"/>
      <c r="Q2" s="36"/>
    </row>
    <row r="3" spans="1:17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209</v>
      </c>
      <c r="F3" s="174"/>
      <c r="G3" s="174"/>
      <c r="H3" s="185"/>
      <c r="I3" s="185"/>
      <c r="J3" s="185"/>
      <c r="K3" s="185"/>
      <c r="L3" s="185"/>
      <c r="M3" s="185"/>
      <c r="N3" s="185"/>
      <c r="O3" s="185"/>
      <c r="P3" s="36"/>
      <c r="Q3" s="36"/>
    </row>
    <row r="4" spans="1:17" ht="105.75" customHeight="1" x14ac:dyDescent="0.25">
      <c r="A4" s="171"/>
      <c r="B4" s="172"/>
      <c r="C4" s="171"/>
      <c r="D4" s="171"/>
      <c r="E4" s="14" t="s">
        <v>211</v>
      </c>
      <c r="F4" s="18" t="s">
        <v>212</v>
      </c>
      <c r="G4" s="8" t="s">
        <v>61</v>
      </c>
      <c r="H4" s="185"/>
      <c r="I4" s="185"/>
      <c r="J4" s="185"/>
      <c r="K4" s="185"/>
      <c r="L4" s="185"/>
      <c r="M4" s="185"/>
      <c r="N4" s="185"/>
      <c r="O4" s="185"/>
      <c r="P4" s="36"/>
      <c r="Q4" s="36"/>
    </row>
    <row r="5" spans="1:17" ht="33" customHeight="1" x14ac:dyDescent="0.25">
      <c r="A5" s="27">
        <v>1</v>
      </c>
      <c r="B5" s="30" t="s">
        <v>0</v>
      </c>
      <c r="C5" s="31" t="s">
        <v>1</v>
      </c>
      <c r="D5" s="26"/>
      <c r="E5" s="116"/>
      <c r="F5" s="115"/>
      <c r="G5" s="32" t="s">
        <v>63</v>
      </c>
    </row>
    <row r="6" spans="1:17" ht="78.75" x14ac:dyDescent="0.25">
      <c r="A6" s="47">
        <v>2</v>
      </c>
      <c r="B6" s="48" t="s">
        <v>2</v>
      </c>
      <c r="C6" s="49" t="s">
        <v>3</v>
      </c>
      <c r="D6" s="50">
        <v>2</v>
      </c>
      <c r="E6" s="123" t="s">
        <v>284</v>
      </c>
      <c r="F6" s="111">
        <v>1</v>
      </c>
      <c r="G6" s="53">
        <f>IF(F6="","НЕТ ДАННЫХ",IF(F6=0,0,5))</f>
        <v>5</v>
      </c>
    </row>
    <row r="7" spans="1:17" ht="78.75" x14ac:dyDescent="0.25">
      <c r="A7" s="47">
        <v>3</v>
      </c>
      <c r="B7" s="48" t="s">
        <v>4</v>
      </c>
      <c r="C7" s="49" t="s">
        <v>5</v>
      </c>
      <c r="D7" s="50">
        <v>69</v>
      </c>
      <c r="E7" s="123" t="s">
        <v>291</v>
      </c>
      <c r="F7" s="111">
        <v>1</v>
      </c>
      <c r="G7" s="53">
        <f t="shared" ref="G7:G28" si="0">IF(F7="","НЕТ ДАННЫХ",IF(F7=0,0,5))</f>
        <v>5</v>
      </c>
    </row>
    <row r="8" spans="1:17" ht="303" customHeight="1" x14ac:dyDescent="0.25">
      <c r="A8" s="47">
        <v>4</v>
      </c>
      <c r="B8" s="48" t="s">
        <v>6</v>
      </c>
      <c r="C8" s="49" t="s">
        <v>7</v>
      </c>
      <c r="D8" s="50">
        <v>22</v>
      </c>
      <c r="E8" s="123" t="s">
        <v>257</v>
      </c>
      <c r="F8" s="111">
        <v>1</v>
      </c>
      <c r="G8" s="53">
        <f t="shared" si="0"/>
        <v>5</v>
      </c>
    </row>
    <row r="9" spans="1:17" ht="283.5" x14ac:dyDescent="0.25">
      <c r="A9" s="47">
        <v>5</v>
      </c>
      <c r="B9" s="48" t="s">
        <v>8</v>
      </c>
      <c r="C9" s="49" t="s">
        <v>9</v>
      </c>
      <c r="D9" s="50">
        <v>3</v>
      </c>
      <c r="E9" s="123" t="s">
        <v>264</v>
      </c>
      <c r="F9" s="111">
        <v>1</v>
      </c>
      <c r="G9" s="53">
        <f t="shared" si="0"/>
        <v>5</v>
      </c>
    </row>
    <row r="10" spans="1:17" s="40" customFormat="1" ht="252" x14ac:dyDescent="0.25">
      <c r="A10" s="47">
        <v>6</v>
      </c>
      <c r="B10" s="48" t="s">
        <v>67</v>
      </c>
      <c r="C10" s="49" t="s">
        <v>11</v>
      </c>
      <c r="D10" s="50">
        <v>59</v>
      </c>
      <c r="E10" s="123" t="s">
        <v>263</v>
      </c>
      <c r="F10" s="111">
        <v>1</v>
      </c>
      <c r="G10" s="53">
        <f t="shared" si="0"/>
        <v>5</v>
      </c>
    </row>
    <row r="11" spans="1:17" ht="228.75" customHeight="1" x14ac:dyDescent="0.25">
      <c r="A11" s="47">
        <v>7</v>
      </c>
      <c r="B11" s="48" t="s">
        <v>12</v>
      </c>
      <c r="C11" s="49" t="s">
        <v>13</v>
      </c>
      <c r="D11" s="50"/>
      <c r="E11" s="123" t="s">
        <v>293</v>
      </c>
      <c r="F11" s="111">
        <v>4</v>
      </c>
      <c r="G11" s="53">
        <f t="shared" si="0"/>
        <v>5</v>
      </c>
    </row>
    <row r="12" spans="1:17" ht="63" x14ac:dyDescent="0.25">
      <c r="A12" s="47">
        <v>8</v>
      </c>
      <c r="B12" s="48" t="s">
        <v>14</v>
      </c>
      <c r="C12" s="49" t="s">
        <v>15</v>
      </c>
      <c r="D12" s="50">
        <v>3</v>
      </c>
      <c r="E12" s="123" t="s">
        <v>254</v>
      </c>
      <c r="F12" s="111">
        <v>1</v>
      </c>
      <c r="G12" s="53">
        <f t="shared" si="0"/>
        <v>5</v>
      </c>
    </row>
    <row r="13" spans="1:17" ht="94.5" x14ac:dyDescent="0.25">
      <c r="A13" s="47">
        <v>9</v>
      </c>
      <c r="B13" s="48" t="s">
        <v>16</v>
      </c>
      <c r="C13" s="49" t="s">
        <v>17</v>
      </c>
      <c r="D13" s="50">
        <v>5</v>
      </c>
      <c r="E13" s="123" t="s">
        <v>275</v>
      </c>
      <c r="F13" s="111">
        <v>1</v>
      </c>
      <c r="G13" s="53">
        <f t="shared" si="0"/>
        <v>5</v>
      </c>
    </row>
    <row r="14" spans="1:17" ht="31.5" x14ac:dyDescent="0.25">
      <c r="A14" s="27">
        <v>10</v>
      </c>
      <c r="B14" s="30" t="s">
        <v>58</v>
      </c>
      <c r="C14" s="31" t="s">
        <v>19</v>
      </c>
      <c r="D14" s="26"/>
      <c r="E14" s="116"/>
      <c r="F14" s="115"/>
      <c r="G14" s="32" t="s">
        <v>63</v>
      </c>
    </row>
    <row r="15" spans="1:17" ht="256.5" customHeight="1" x14ac:dyDescent="0.25">
      <c r="A15" s="47">
        <v>11</v>
      </c>
      <c r="B15" s="48" t="s">
        <v>20</v>
      </c>
      <c r="C15" s="49" t="s">
        <v>21</v>
      </c>
      <c r="D15" s="50">
        <v>3</v>
      </c>
      <c r="E15" s="123" t="s">
        <v>255</v>
      </c>
      <c r="F15" s="111">
        <v>1</v>
      </c>
      <c r="G15" s="53">
        <f t="shared" si="0"/>
        <v>5</v>
      </c>
    </row>
    <row r="16" spans="1:17" s="40" customFormat="1" ht="31.5" x14ac:dyDescent="0.25">
      <c r="A16" s="54">
        <v>12</v>
      </c>
      <c r="B16" s="55" t="s">
        <v>22</v>
      </c>
      <c r="C16" s="56" t="s">
        <v>23</v>
      </c>
      <c r="D16" s="57">
        <v>1</v>
      </c>
      <c r="E16" s="195" t="s">
        <v>140</v>
      </c>
      <c r="F16" s="196"/>
      <c r="G16" s="127">
        <v>2.5</v>
      </c>
    </row>
    <row r="17" spans="1:8" s="5" customFormat="1" ht="119.25" customHeight="1" x14ac:dyDescent="0.25">
      <c r="A17" s="47">
        <v>13</v>
      </c>
      <c r="B17" s="48" t="s">
        <v>48</v>
      </c>
      <c r="C17" s="49" t="s">
        <v>24</v>
      </c>
      <c r="D17" s="50"/>
      <c r="E17" s="123" t="s">
        <v>298</v>
      </c>
      <c r="F17" s="111">
        <v>1</v>
      </c>
      <c r="G17" s="53">
        <f t="shared" si="0"/>
        <v>5</v>
      </c>
    </row>
    <row r="18" spans="1:8" s="40" customFormat="1" ht="323.25" customHeight="1" x14ac:dyDescent="0.25">
      <c r="A18" s="47">
        <v>14</v>
      </c>
      <c r="B18" s="48" t="s">
        <v>25</v>
      </c>
      <c r="C18" s="49" t="s">
        <v>26</v>
      </c>
      <c r="D18" s="50">
        <v>47</v>
      </c>
      <c r="E18" s="123" t="s">
        <v>260</v>
      </c>
      <c r="F18" s="111">
        <v>1</v>
      </c>
      <c r="G18" s="53">
        <f t="shared" si="0"/>
        <v>5</v>
      </c>
    </row>
    <row r="19" spans="1:8" ht="78.75" x14ac:dyDescent="0.25">
      <c r="A19" s="47">
        <v>15</v>
      </c>
      <c r="B19" s="48" t="s">
        <v>27</v>
      </c>
      <c r="C19" s="49" t="s">
        <v>28</v>
      </c>
      <c r="D19" s="50">
        <v>2</v>
      </c>
      <c r="E19" s="123" t="s">
        <v>282</v>
      </c>
      <c r="F19" s="111">
        <v>1</v>
      </c>
      <c r="G19" s="53">
        <f t="shared" si="0"/>
        <v>5</v>
      </c>
    </row>
    <row r="20" spans="1:8" s="5" customFormat="1" ht="37.5" customHeight="1" x14ac:dyDescent="0.25">
      <c r="A20" s="27">
        <v>16</v>
      </c>
      <c r="B20" s="30" t="s">
        <v>29</v>
      </c>
      <c r="C20" s="31" t="s">
        <v>30</v>
      </c>
      <c r="D20" s="26"/>
      <c r="E20" s="116"/>
      <c r="F20" s="115"/>
      <c r="G20" s="32" t="s">
        <v>63</v>
      </c>
    </row>
    <row r="21" spans="1:8" ht="31.5" x14ac:dyDescent="0.25">
      <c r="A21" s="54">
        <v>17</v>
      </c>
      <c r="B21" s="55" t="s">
        <v>31</v>
      </c>
      <c r="C21" s="56" t="s">
        <v>32</v>
      </c>
      <c r="D21" s="57">
        <v>1</v>
      </c>
      <c r="E21" s="195" t="s">
        <v>140</v>
      </c>
      <c r="F21" s="196"/>
      <c r="G21" s="127">
        <v>2.5</v>
      </c>
    </row>
    <row r="22" spans="1:8" ht="31.5" x14ac:dyDescent="0.25">
      <c r="A22" s="27">
        <v>18</v>
      </c>
      <c r="B22" s="30" t="s">
        <v>33</v>
      </c>
      <c r="C22" s="31" t="s">
        <v>34</v>
      </c>
      <c r="D22" s="26"/>
      <c r="E22" s="116"/>
      <c r="F22" s="115"/>
      <c r="G22" s="32" t="s">
        <v>63</v>
      </c>
    </row>
    <row r="23" spans="1:8" s="40" customFormat="1" ht="31.5" x14ac:dyDescent="0.25">
      <c r="A23" s="27">
        <v>19</v>
      </c>
      <c r="B23" s="30" t="s">
        <v>35</v>
      </c>
      <c r="C23" s="31" t="s">
        <v>36</v>
      </c>
      <c r="D23" s="26"/>
      <c r="E23" s="116"/>
      <c r="F23" s="115"/>
      <c r="G23" s="32" t="s">
        <v>63</v>
      </c>
      <c r="H23" s="41"/>
    </row>
    <row r="24" spans="1:8" ht="170.25" customHeight="1" x14ac:dyDescent="0.25">
      <c r="A24" s="47">
        <v>20</v>
      </c>
      <c r="B24" s="48" t="s">
        <v>65</v>
      </c>
      <c r="C24" s="49" t="s">
        <v>38</v>
      </c>
      <c r="D24" s="50"/>
      <c r="E24" s="123" t="s">
        <v>283</v>
      </c>
      <c r="F24" s="111">
        <v>1</v>
      </c>
      <c r="G24" s="53">
        <f t="shared" si="0"/>
        <v>5</v>
      </c>
    </row>
    <row r="25" spans="1:8" ht="31.5" x14ac:dyDescent="0.25">
      <c r="A25" s="27">
        <v>21</v>
      </c>
      <c r="B25" s="30" t="s">
        <v>39</v>
      </c>
      <c r="C25" s="31" t="s">
        <v>45</v>
      </c>
      <c r="D25" s="26"/>
      <c r="E25" s="116"/>
      <c r="F25" s="115"/>
      <c r="G25" s="32" t="s">
        <v>63</v>
      </c>
    </row>
    <row r="26" spans="1:8" ht="31.5" x14ac:dyDescent="0.25">
      <c r="A26" s="27">
        <v>22</v>
      </c>
      <c r="B26" s="30" t="s">
        <v>59</v>
      </c>
      <c r="C26" s="31" t="s">
        <v>57</v>
      </c>
      <c r="D26" s="26"/>
      <c r="E26" s="116"/>
      <c r="F26" s="115"/>
      <c r="G26" s="32" t="s">
        <v>63</v>
      </c>
    </row>
    <row r="27" spans="1:8" ht="31.5" x14ac:dyDescent="0.25">
      <c r="A27" s="27">
        <v>23</v>
      </c>
      <c r="B27" s="30" t="s">
        <v>52</v>
      </c>
      <c r="C27" s="31" t="s">
        <v>53</v>
      </c>
      <c r="D27" s="26"/>
      <c r="E27" s="116"/>
      <c r="F27" s="115"/>
      <c r="G27" s="32" t="s">
        <v>63</v>
      </c>
    </row>
    <row r="28" spans="1:8" s="40" customFormat="1" ht="110.25" x14ac:dyDescent="0.25">
      <c r="A28" s="47">
        <v>24</v>
      </c>
      <c r="B28" s="48" t="s">
        <v>66</v>
      </c>
      <c r="C28" s="49" t="s">
        <v>49</v>
      </c>
      <c r="D28" s="50">
        <v>36</v>
      </c>
      <c r="E28" s="123" t="s">
        <v>262</v>
      </c>
      <c r="F28" s="111">
        <v>1</v>
      </c>
      <c r="G28" s="53">
        <f t="shared" si="0"/>
        <v>5</v>
      </c>
    </row>
    <row r="29" spans="1:8" s="40" customFormat="1" ht="30.75" customHeight="1" x14ac:dyDescent="0.25">
      <c r="A29" s="27">
        <v>25</v>
      </c>
      <c r="B29" s="30" t="s">
        <v>40</v>
      </c>
      <c r="C29" s="31" t="s">
        <v>50</v>
      </c>
      <c r="D29" s="26"/>
      <c r="E29" s="116"/>
      <c r="F29" s="115"/>
      <c r="G29" s="32" t="s">
        <v>63</v>
      </c>
    </row>
    <row r="30" spans="1:8" s="40" customFormat="1" ht="31.5" x14ac:dyDescent="0.25">
      <c r="A30" s="27">
        <v>26</v>
      </c>
      <c r="B30" s="30" t="s">
        <v>55</v>
      </c>
      <c r="C30" s="31" t="s">
        <v>56</v>
      </c>
      <c r="D30" s="26"/>
      <c r="E30" s="116"/>
      <c r="F30" s="115"/>
      <c r="G30" s="32" t="s">
        <v>63</v>
      </c>
    </row>
    <row r="31" spans="1:8" ht="31.5" x14ac:dyDescent="0.25">
      <c r="A31" s="27">
        <v>27</v>
      </c>
      <c r="B31" s="30" t="s">
        <v>69</v>
      </c>
      <c r="C31" s="31" t="s">
        <v>70</v>
      </c>
      <c r="D31" s="26"/>
      <c r="E31" s="116"/>
      <c r="F31" s="115"/>
      <c r="G31" s="32" t="s">
        <v>63</v>
      </c>
    </row>
    <row r="32" spans="1:8" ht="106.5" customHeight="1" x14ac:dyDescent="0.25">
      <c r="A32" s="47">
        <v>28</v>
      </c>
      <c r="B32" s="48" t="s">
        <v>71</v>
      </c>
      <c r="C32" s="51" t="s">
        <v>72</v>
      </c>
      <c r="D32" s="51">
        <v>1</v>
      </c>
      <c r="E32" s="123" t="s">
        <v>268</v>
      </c>
      <c r="F32" s="111">
        <v>1</v>
      </c>
      <c r="G32" s="53">
        <f>IF(F32="","НЕТ ДАННЫХ",IF(F32=0,0,5))</f>
        <v>5</v>
      </c>
      <c r="H32" s="1" t="s">
        <v>269</v>
      </c>
    </row>
    <row r="33" spans="1:7" ht="20.25" customHeight="1" x14ac:dyDescent="0.25">
      <c r="A33" s="34"/>
      <c r="B33" s="20"/>
      <c r="C33" s="10"/>
      <c r="D33" s="34">
        <f>SUM(D5:D32)</f>
        <v>254</v>
      </c>
      <c r="E33" s="83"/>
      <c r="F33" s="28" t="s">
        <v>140</v>
      </c>
      <c r="G33" s="45">
        <f>SUM(G5:G32)/17</f>
        <v>4.7058823529411766</v>
      </c>
    </row>
    <row r="55" spans="1:17" s="20" customFormat="1" x14ac:dyDescent="0.25">
      <c r="A55" s="2"/>
      <c r="B55" s="5"/>
      <c r="C55" s="1"/>
      <c r="D55" s="2"/>
      <c r="E55" s="22"/>
      <c r="F55" s="22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0" customFormat="1" x14ac:dyDescent="0.25">
      <c r="A56" s="2"/>
      <c r="B56" s="5"/>
      <c r="C56" s="1"/>
      <c r="D56" s="2"/>
      <c r="E56" s="22"/>
      <c r="F56" s="22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0" customFormat="1" x14ac:dyDescent="0.25">
      <c r="A57" s="2"/>
      <c r="B57" s="5"/>
      <c r="C57" s="1"/>
      <c r="D57" s="2"/>
      <c r="E57" s="22"/>
      <c r="F57" s="22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0" customFormat="1" x14ac:dyDescent="0.25">
      <c r="A58" s="2"/>
      <c r="B58" s="5"/>
      <c r="C58" s="1"/>
      <c r="D58" s="2"/>
      <c r="E58" s="22"/>
      <c r="F58" s="22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0" customFormat="1" x14ac:dyDescent="0.25">
      <c r="A59" s="2"/>
      <c r="B59" s="5"/>
      <c r="C59" s="1"/>
      <c r="D59" s="2"/>
      <c r="E59" s="22"/>
      <c r="F59" s="22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0" customFormat="1" x14ac:dyDescent="0.25">
      <c r="A60" s="2"/>
      <c r="B60" s="5"/>
      <c r="C60" s="1"/>
      <c r="D60" s="2"/>
      <c r="E60" s="22"/>
      <c r="F60" s="22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0" customFormat="1" x14ac:dyDescent="0.25">
      <c r="A61" s="2"/>
      <c r="B61" s="5"/>
      <c r="C61" s="1"/>
      <c r="D61" s="2"/>
      <c r="E61" s="22"/>
      <c r="F61" s="22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20" customFormat="1" x14ac:dyDescent="0.25">
      <c r="A62" s="2"/>
      <c r="B62" s="5"/>
      <c r="C62" s="1"/>
      <c r="D62" s="2"/>
      <c r="E62" s="22"/>
      <c r="F62" s="22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20" customFormat="1" x14ac:dyDescent="0.25">
      <c r="A63" s="2"/>
      <c r="B63" s="5"/>
      <c r="C63" s="1"/>
      <c r="D63" s="2"/>
      <c r="E63" s="22"/>
      <c r="F63" s="22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20" customFormat="1" x14ac:dyDescent="0.25">
      <c r="A64" s="2"/>
      <c r="B64" s="5"/>
      <c r="C64" s="1"/>
      <c r="D64" s="2"/>
      <c r="E64" s="22"/>
      <c r="F64" s="22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20" customFormat="1" x14ac:dyDescent="0.25">
      <c r="A65" s="2"/>
      <c r="B65" s="5"/>
      <c r="C65" s="1"/>
      <c r="D65" s="2"/>
      <c r="E65" s="22"/>
      <c r="F65" s="22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20" customFormat="1" x14ac:dyDescent="0.25">
      <c r="A66" s="2"/>
      <c r="B66" s="5"/>
      <c r="C66" s="1"/>
      <c r="D66" s="2"/>
      <c r="E66" s="22"/>
      <c r="F66" s="22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20" customFormat="1" x14ac:dyDescent="0.25">
      <c r="A67" s="2"/>
      <c r="B67" s="5"/>
      <c r="C67" s="1"/>
      <c r="D67" s="2"/>
      <c r="E67" s="22"/>
      <c r="F67" s="22"/>
      <c r="H67" s="1"/>
      <c r="I67" s="1"/>
      <c r="J67" s="1"/>
      <c r="K67" s="1"/>
      <c r="L67" s="1"/>
      <c r="M67" s="1"/>
      <c r="N67" s="1"/>
      <c r="O67" s="1"/>
      <c r="P67" s="1"/>
      <c r="Q67" s="1"/>
    </row>
  </sheetData>
  <autoFilter ref="A4:G33"/>
  <mergeCells count="10">
    <mergeCell ref="E16:F16"/>
    <mergeCell ref="E21:F21"/>
    <mergeCell ref="A1:G2"/>
    <mergeCell ref="H1:N4"/>
    <mergeCell ref="O1:O4"/>
    <mergeCell ref="A3:A4"/>
    <mergeCell ref="B3:B4"/>
    <mergeCell ref="C3:C4"/>
    <mergeCell ref="D3:D4"/>
    <mergeCell ref="E3:G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8" fitToHeight="0" orientation="landscape" r:id="rId1"/>
  <headerFooter differentFirst="1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Q68"/>
  <sheetViews>
    <sheetView view="pageBreakPreview" zoomScale="70" zoomScaleNormal="62" zoomScaleSheetLayoutView="70" workbookViewId="0">
      <pane xSplit="4" ySplit="4" topLeftCell="E13" activePane="bottomRight" state="frozen"/>
      <selection activeCell="E36" sqref="E36"/>
      <selection pane="topRight" activeCell="E36" sqref="E36"/>
      <selection pane="bottomLeft" activeCell="E36" sqref="E36"/>
      <selection pane="bottomRight" activeCell="E14" sqref="A1:O34"/>
    </sheetView>
  </sheetViews>
  <sheetFormatPr defaultColWidth="9.140625" defaultRowHeight="15.75" x14ac:dyDescent="0.25"/>
  <cols>
    <col min="1" max="1" width="6.28515625" style="2" customWidth="1"/>
    <col min="2" max="2" width="64" style="5" customWidth="1"/>
    <col min="3" max="3" width="11.85546875" style="1" customWidth="1"/>
    <col min="4" max="4" width="9.42578125" style="2" customWidth="1"/>
    <col min="5" max="5" width="46.140625" style="20" customWidth="1"/>
    <col min="6" max="6" width="15.140625" style="20" customWidth="1"/>
    <col min="7" max="7" width="37.28515625" style="20" customWidth="1"/>
    <col min="8" max="8" width="12.7109375" style="1" bestFit="1" customWidth="1"/>
    <col min="9" max="13" width="9.140625" style="1"/>
    <col min="14" max="14" width="31.28515625" style="1" customWidth="1"/>
    <col min="15" max="15" width="36.5703125" style="1" customWidth="1"/>
    <col min="16" max="16" width="9.140625" style="1"/>
    <col min="17" max="17" width="71.28515625" style="1" customWidth="1"/>
    <col min="18" max="16384" width="9.140625" style="1"/>
  </cols>
  <sheetData>
    <row r="1" spans="1:17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85" t="s">
        <v>214</v>
      </c>
      <c r="I1" s="185"/>
      <c r="J1" s="185"/>
      <c r="K1" s="185"/>
      <c r="L1" s="185"/>
      <c r="M1" s="185"/>
      <c r="N1" s="185"/>
      <c r="O1" s="185" t="s">
        <v>188</v>
      </c>
      <c r="P1" s="36"/>
      <c r="Q1" s="36"/>
    </row>
    <row r="2" spans="1:17" ht="18.75" customHeight="1" x14ac:dyDescent="0.25">
      <c r="A2" s="169"/>
      <c r="B2" s="169"/>
      <c r="C2" s="169"/>
      <c r="D2" s="169"/>
      <c r="E2" s="169"/>
      <c r="F2" s="169"/>
      <c r="G2" s="169"/>
      <c r="H2" s="185"/>
      <c r="I2" s="185"/>
      <c r="J2" s="185"/>
      <c r="K2" s="185"/>
      <c r="L2" s="185"/>
      <c r="M2" s="185"/>
      <c r="N2" s="185"/>
      <c r="O2" s="185"/>
      <c r="P2" s="36"/>
      <c r="Q2" s="36"/>
    </row>
    <row r="3" spans="1:17" s="5" customFormat="1" ht="60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213</v>
      </c>
      <c r="F3" s="174"/>
      <c r="G3" s="174"/>
      <c r="H3" s="185"/>
      <c r="I3" s="185"/>
      <c r="J3" s="185"/>
      <c r="K3" s="185"/>
      <c r="L3" s="185"/>
      <c r="M3" s="185"/>
      <c r="N3" s="185"/>
      <c r="O3" s="185"/>
      <c r="P3" s="36"/>
      <c r="Q3" s="36"/>
    </row>
    <row r="4" spans="1:17" ht="77.25" customHeight="1" x14ac:dyDescent="0.25">
      <c r="A4" s="171"/>
      <c r="B4" s="172"/>
      <c r="C4" s="171"/>
      <c r="D4" s="171"/>
      <c r="E4" s="18" t="s">
        <v>215</v>
      </c>
      <c r="F4" s="18" t="s">
        <v>199</v>
      </c>
      <c r="G4" s="8" t="s">
        <v>61</v>
      </c>
      <c r="H4" s="185"/>
      <c r="I4" s="185"/>
      <c r="J4" s="185"/>
      <c r="K4" s="185"/>
      <c r="L4" s="185"/>
      <c r="M4" s="185"/>
      <c r="N4" s="185"/>
      <c r="O4" s="185"/>
      <c r="P4" s="36"/>
      <c r="Q4" s="36"/>
    </row>
    <row r="5" spans="1:17" ht="33" customHeight="1" x14ac:dyDescent="0.25">
      <c r="A5" s="27">
        <v>1</v>
      </c>
      <c r="B5" s="30" t="s">
        <v>0</v>
      </c>
      <c r="C5" s="31" t="s">
        <v>1</v>
      </c>
      <c r="D5" s="26">
        <v>0</v>
      </c>
      <c r="E5" s="87"/>
      <c r="F5" s="46"/>
      <c r="G5" s="32" t="s">
        <v>63</v>
      </c>
    </row>
    <row r="6" spans="1:17" x14ac:dyDescent="0.25">
      <c r="A6" s="47">
        <v>2</v>
      </c>
      <c r="B6" s="48" t="s">
        <v>2</v>
      </c>
      <c r="C6" s="49" t="s">
        <v>3</v>
      </c>
      <c r="D6" s="50">
        <v>2</v>
      </c>
      <c r="E6" s="58">
        <v>2</v>
      </c>
      <c r="F6" s="52">
        <f>E6/D6</f>
        <v>1</v>
      </c>
      <c r="G6" s="53">
        <f>IF(E6="","НЕТ ДАННЫХ",IF(F6=100%,5,IF(F6&gt;=60%,3,0)))</f>
        <v>5</v>
      </c>
    </row>
    <row r="7" spans="1:17" x14ac:dyDescent="0.25">
      <c r="A7" s="47">
        <v>3</v>
      </c>
      <c r="B7" s="48" t="s">
        <v>4</v>
      </c>
      <c r="C7" s="49" t="s">
        <v>5</v>
      </c>
      <c r="D7" s="50">
        <v>69</v>
      </c>
      <c r="E7" s="58">
        <v>66</v>
      </c>
      <c r="F7" s="52">
        <f t="shared" ref="F7:F13" si="0">E7/D7</f>
        <v>0.95652173913043481</v>
      </c>
      <c r="G7" s="53">
        <f t="shared" ref="G7:G32" si="1">IF(E7="","НЕТ ДАННЫХ",IF(F7=100%,5,IF(F7&gt;=60%,3,0)))</f>
        <v>3</v>
      </c>
    </row>
    <row r="8" spans="1:17" x14ac:dyDescent="0.25">
      <c r="A8" s="47">
        <v>4</v>
      </c>
      <c r="B8" s="48" t="s">
        <v>6</v>
      </c>
      <c r="C8" s="49" t="s">
        <v>7</v>
      </c>
      <c r="D8" s="50">
        <v>22</v>
      </c>
      <c r="E8" s="58">
        <v>22</v>
      </c>
      <c r="F8" s="52">
        <f t="shared" si="0"/>
        <v>1</v>
      </c>
      <c r="G8" s="53">
        <f t="shared" si="1"/>
        <v>5</v>
      </c>
    </row>
    <row r="9" spans="1:17" ht="31.5" x14ac:dyDescent="0.25">
      <c r="A9" s="47">
        <v>5</v>
      </c>
      <c r="B9" s="48" t="s">
        <v>8</v>
      </c>
      <c r="C9" s="49" t="s">
        <v>9</v>
      </c>
      <c r="D9" s="50">
        <v>3</v>
      </c>
      <c r="E9" s="58">
        <v>3</v>
      </c>
      <c r="F9" s="52">
        <f t="shared" si="0"/>
        <v>1</v>
      </c>
      <c r="G9" s="53">
        <f t="shared" si="1"/>
        <v>5</v>
      </c>
    </row>
    <row r="10" spans="1:17" s="40" customFormat="1" ht="31.5" x14ac:dyDescent="0.25">
      <c r="A10" s="47">
        <v>6</v>
      </c>
      <c r="B10" s="48" t="s">
        <v>67</v>
      </c>
      <c r="C10" s="49" t="s">
        <v>11</v>
      </c>
      <c r="D10" s="50">
        <v>59</v>
      </c>
      <c r="E10" s="58">
        <v>59</v>
      </c>
      <c r="F10" s="52">
        <f t="shared" si="0"/>
        <v>1</v>
      </c>
      <c r="G10" s="53">
        <f t="shared" si="1"/>
        <v>5</v>
      </c>
    </row>
    <row r="11" spans="1:17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8">
        <v>9</v>
      </c>
      <c r="F11" s="52">
        <f t="shared" si="0"/>
        <v>1</v>
      </c>
      <c r="G11" s="53">
        <f t="shared" si="1"/>
        <v>5</v>
      </c>
    </row>
    <row r="12" spans="1:17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8">
        <v>3</v>
      </c>
      <c r="F12" s="52">
        <f t="shared" si="0"/>
        <v>1</v>
      </c>
      <c r="G12" s="53">
        <f t="shared" si="1"/>
        <v>5</v>
      </c>
    </row>
    <row r="13" spans="1:17" ht="31.5" x14ac:dyDescent="0.25">
      <c r="A13" s="47">
        <v>9</v>
      </c>
      <c r="B13" s="48" t="s">
        <v>16</v>
      </c>
      <c r="C13" s="49" t="s">
        <v>17</v>
      </c>
      <c r="D13" s="50">
        <v>5</v>
      </c>
      <c r="E13" s="58">
        <v>5</v>
      </c>
      <c r="F13" s="52">
        <f t="shared" si="0"/>
        <v>1</v>
      </c>
      <c r="G13" s="53">
        <f t="shared" si="1"/>
        <v>5</v>
      </c>
    </row>
    <row r="14" spans="1:17" ht="31.5" x14ac:dyDescent="0.25">
      <c r="A14" s="27">
        <v>10</v>
      </c>
      <c r="B14" s="30" t="s">
        <v>58</v>
      </c>
      <c r="C14" s="31" t="s">
        <v>19</v>
      </c>
      <c r="D14" s="26">
        <v>0</v>
      </c>
      <c r="E14" s="87"/>
      <c r="F14" s="46"/>
      <c r="G14" s="32" t="s">
        <v>63</v>
      </c>
    </row>
    <row r="15" spans="1:17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58">
        <v>3</v>
      </c>
      <c r="F15" s="52">
        <f>E15/D15</f>
        <v>1</v>
      </c>
      <c r="G15" s="53">
        <f t="shared" si="1"/>
        <v>5</v>
      </c>
    </row>
    <row r="16" spans="1:17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58">
        <v>0</v>
      </c>
      <c r="F16" s="52">
        <f>E16/D16</f>
        <v>0</v>
      </c>
      <c r="G16" s="53">
        <f t="shared" si="1"/>
        <v>0</v>
      </c>
    </row>
    <row r="17" spans="1:8" s="5" customFormat="1" ht="27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58">
        <v>1</v>
      </c>
      <c r="F17" s="52">
        <f>E17/D17</f>
        <v>1</v>
      </c>
      <c r="G17" s="53">
        <f t="shared" si="1"/>
        <v>5</v>
      </c>
    </row>
    <row r="18" spans="1:8" s="40" customFormat="1" ht="31.5" x14ac:dyDescent="0.25">
      <c r="A18" s="47">
        <v>14</v>
      </c>
      <c r="B18" s="48" t="s">
        <v>25</v>
      </c>
      <c r="C18" s="49" t="s">
        <v>26</v>
      </c>
      <c r="D18" s="50">
        <v>47</v>
      </c>
      <c r="E18" s="58">
        <v>47</v>
      </c>
      <c r="F18" s="52">
        <f>E18/D18</f>
        <v>1</v>
      </c>
      <c r="G18" s="53">
        <f t="shared" si="1"/>
        <v>5</v>
      </c>
    </row>
    <row r="19" spans="1:8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58">
        <v>2</v>
      </c>
      <c r="F19" s="52">
        <f>E19/D19</f>
        <v>1</v>
      </c>
      <c r="G19" s="53">
        <f t="shared" si="1"/>
        <v>5</v>
      </c>
      <c r="H19" s="1" t="s">
        <v>274</v>
      </c>
    </row>
    <row r="20" spans="1:8" s="5" customFormat="1" ht="37.5" customHeight="1" x14ac:dyDescent="0.25">
      <c r="A20" s="27">
        <v>16</v>
      </c>
      <c r="B20" s="30" t="s">
        <v>29</v>
      </c>
      <c r="C20" s="31" t="s">
        <v>30</v>
      </c>
      <c r="D20" s="26">
        <v>0</v>
      </c>
      <c r="E20" s="87"/>
      <c r="F20" s="46"/>
      <c r="G20" s="32" t="s">
        <v>63</v>
      </c>
    </row>
    <row r="21" spans="1:8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58">
        <v>1</v>
      </c>
      <c r="F21" s="52">
        <f>E21/D21</f>
        <v>1</v>
      </c>
      <c r="G21" s="53">
        <f t="shared" si="1"/>
        <v>5</v>
      </c>
      <c r="H21" s="1" t="s">
        <v>274</v>
      </c>
    </row>
    <row r="22" spans="1:8" ht="31.5" x14ac:dyDescent="0.25">
      <c r="A22" s="27">
        <v>18</v>
      </c>
      <c r="B22" s="30" t="s">
        <v>33</v>
      </c>
      <c r="C22" s="31" t="s">
        <v>34</v>
      </c>
      <c r="D22" s="26">
        <v>0</v>
      </c>
      <c r="E22" s="87"/>
      <c r="F22" s="37"/>
      <c r="G22" s="32" t="s">
        <v>63</v>
      </c>
    </row>
    <row r="23" spans="1:8" s="40" customFormat="1" ht="31.5" x14ac:dyDescent="0.25">
      <c r="A23" s="27">
        <v>19</v>
      </c>
      <c r="B23" s="30" t="s">
        <v>35</v>
      </c>
      <c r="C23" s="31" t="s">
        <v>36</v>
      </c>
      <c r="D23" s="26">
        <v>0</v>
      </c>
      <c r="E23" s="87"/>
      <c r="F23" s="37"/>
      <c r="G23" s="32" t="s">
        <v>63</v>
      </c>
      <c r="H23" s="41"/>
    </row>
    <row r="24" spans="1:8" x14ac:dyDescent="0.25">
      <c r="A24" s="47">
        <v>20</v>
      </c>
      <c r="B24" s="48" t="s">
        <v>65</v>
      </c>
      <c r="C24" s="49" t="s">
        <v>38</v>
      </c>
      <c r="D24" s="50">
        <v>7</v>
      </c>
      <c r="E24" s="58">
        <v>7</v>
      </c>
      <c r="F24" s="52">
        <f>E24/D24</f>
        <v>1</v>
      </c>
      <c r="G24" s="53">
        <f t="shared" si="1"/>
        <v>5</v>
      </c>
    </row>
    <row r="25" spans="1:8" ht="31.5" x14ac:dyDescent="0.25">
      <c r="A25" s="27">
        <v>21</v>
      </c>
      <c r="B25" s="30" t="s">
        <v>39</v>
      </c>
      <c r="C25" s="31" t="s">
        <v>45</v>
      </c>
      <c r="D25" s="26">
        <v>0</v>
      </c>
      <c r="E25" s="87"/>
      <c r="F25" s="37"/>
      <c r="G25" s="32" t="s">
        <v>63</v>
      </c>
    </row>
    <row r="26" spans="1:8" ht="31.5" x14ac:dyDescent="0.25">
      <c r="A26" s="27">
        <v>22</v>
      </c>
      <c r="B26" s="30" t="s">
        <v>59</v>
      </c>
      <c r="C26" s="31" t="s">
        <v>57</v>
      </c>
      <c r="D26" s="26">
        <v>0</v>
      </c>
      <c r="E26" s="87"/>
      <c r="F26" s="37"/>
      <c r="G26" s="32" t="s">
        <v>63</v>
      </c>
    </row>
    <row r="27" spans="1:8" ht="31.5" x14ac:dyDescent="0.25">
      <c r="A27" s="27">
        <v>23</v>
      </c>
      <c r="B27" s="30" t="s">
        <v>52</v>
      </c>
      <c r="C27" s="31" t="s">
        <v>53</v>
      </c>
      <c r="D27" s="26">
        <v>0</v>
      </c>
      <c r="E27" s="87"/>
      <c r="F27" s="37"/>
      <c r="G27" s="32" t="s">
        <v>63</v>
      </c>
    </row>
    <row r="28" spans="1:8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58">
        <v>2</v>
      </c>
      <c r="F28" s="52">
        <f>E28/D28</f>
        <v>5.5555555555555552E-2</v>
      </c>
      <c r="G28" s="53">
        <f t="shared" si="1"/>
        <v>0</v>
      </c>
    </row>
    <row r="29" spans="1:8" s="40" customFormat="1" ht="30.75" customHeight="1" x14ac:dyDescent="0.25">
      <c r="A29" s="27">
        <v>25</v>
      </c>
      <c r="B29" s="30" t="s">
        <v>40</v>
      </c>
      <c r="C29" s="31" t="s">
        <v>50</v>
      </c>
      <c r="D29" s="26">
        <v>0</v>
      </c>
      <c r="E29" s="87"/>
      <c r="F29" s="37"/>
      <c r="G29" s="32" t="s">
        <v>63</v>
      </c>
    </row>
    <row r="30" spans="1:8" s="40" customFormat="1" ht="31.5" x14ac:dyDescent="0.25">
      <c r="A30" s="27">
        <v>26</v>
      </c>
      <c r="B30" s="30" t="s">
        <v>55</v>
      </c>
      <c r="C30" s="31" t="s">
        <v>56</v>
      </c>
      <c r="D30" s="26">
        <v>0</v>
      </c>
      <c r="E30" s="87"/>
      <c r="F30" s="37"/>
      <c r="G30" s="32" t="s">
        <v>63</v>
      </c>
    </row>
    <row r="31" spans="1:8" ht="31.5" x14ac:dyDescent="0.25">
      <c r="A31" s="27">
        <v>27</v>
      </c>
      <c r="B31" s="30" t="s">
        <v>69</v>
      </c>
      <c r="C31" s="31" t="s">
        <v>70</v>
      </c>
      <c r="D31" s="26">
        <v>0</v>
      </c>
      <c r="E31" s="87"/>
      <c r="F31" s="37"/>
      <c r="G31" s="32" t="s">
        <v>63</v>
      </c>
    </row>
    <row r="32" spans="1:8" ht="31.5" x14ac:dyDescent="0.25">
      <c r="A32" s="47">
        <v>28</v>
      </c>
      <c r="B32" s="48" t="s">
        <v>71</v>
      </c>
      <c r="C32" s="51" t="s">
        <v>72</v>
      </c>
      <c r="D32" s="51">
        <v>1</v>
      </c>
      <c r="E32" s="58">
        <v>0</v>
      </c>
      <c r="F32" s="52">
        <f>E32/D32</f>
        <v>0</v>
      </c>
      <c r="G32" s="53">
        <f t="shared" si="1"/>
        <v>0</v>
      </c>
    </row>
    <row r="33" spans="1:7" ht="20.25" customHeight="1" x14ac:dyDescent="0.25">
      <c r="A33" s="34"/>
      <c r="B33" s="20"/>
      <c r="C33" s="10"/>
      <c r="D33" s="34">
        <f>SUM(D5:D32)</f>
        <v>271</v>
      </c>
      <c r="E33" s="28">
        <f>SUM(E5:E32)</f>
        <v>232</v>
      </c>
      <c r="F33" s="114" t="s">
        <v>140</v>
      </c>
      <c r="G33" s="35">
        <f>SUM(G5:G32)/17</f>
        <v>4</v>
      </c>
    </row>
    <row r="34" spans="1:7" ht="37.5" customHeight="1" x14ac:dyDescent="0.25">
      <c r="A34" s="34"/>
      <c r="B34" s="20"/>
      <c r="C34" s="10"/>
      <c r="D34" s="11" t="s">
        <v>51</v>
      </c>
      <c r="E34" s="19"/>
      <c r="F34" s="148"/>
      <c r="G34" s="85"/>
    </row>
    <row r="56" spans="5:6" x14ac:dyDescent="0.25">
      <c r="E56" s="22"/>
      <c r="F56" s="22"/>
    </row>
    <row r="57" spans="5:6" x14ac:dyDescent="0.25">
      <c r="E57" s="22"/>
      <c r="F57" s="22"/>
    </row>
    <row r="58" spans="5:6" x14ac:dyDescent="0.25">
      <c r="E58" s="22"/>
      <c r="F58" s="22"/>
    </row>
    <row r="59" spans="5:6" x14ac:dyDescent="0.25">
      <c r="E59" s="22"/>
      <c r="F59" s="22"/>
    </row>
    <row r="60" spans="5:6" x14ac:dyDescent="0.25">
      <c r="E60" s="22"/>
      <c r="F60" s="22"/>
    </row>
    <row r="61" spans="5:6" x14ac:dyDescent="0.25">
      <c r="E61" s="22"/>
      <c r="F61" s="22"/>
    </row>
    <row r="62" spans="5:6" x14ac:dyDescent="0.25">
      <c r="E62" s="22"/>
      <c r="F62" s="22"/>
    </row>
    <row r="63" spans="5:6" x14ac:dyDescent="0.25">
      <c r="E63" s="22"/>
      <c r="F63" s="22"/>
    </row>
    <row r="64" spans="5:6" x14ac:dyDescent="0.25">
      <c r="E64" s="22"/>
      <c r="F64" s="22"/>
    </row>
    <row r="65" spans="5:6" x14ac:dyDescent="0.25">
      <c r="E65" s="22"/>
      <c r="F65" s="22"/>
    </row>
    <row r="66" spans="5:6" x14ac:dyDescent="0.25">
      <c r="E66" s="22"/>
      <c r="F66" s="22"/>
    </row>
    <row r="67" spans="5:6" x14ac:dyDescent="0.25">
      <c r="E67" s="22"/>
      <c r="F67" s="22"/>
    </row>
    <row r="68" spans="5:6" x14ac:dyDescent="0.25">
      <c r="E68" s="22"/>
      <c r="F68" s="22"/>
    </row>
  </sheetData>
  <autoFilter ref="A4:G34"/>
  <mergeCells count="8">
    <mergeCell ref="A1:G2"/>
    <mergeCell ref="H1:N4"/>
    <mergeCell ref="O1:O4"/>
    <mergeCell ref="A3:A4"/>
    <mergeCell ref="B3:B4"/>
    <mergeCell ref="C3:C4"/>
    <mergeCell ref="D3:D4"/>
    <mergeCell ref="E3:G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1" orientation="portrait" r:id="rId1"/>
  <headerFooter differentFirst="1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R69"/>
  <sheetViews>
    <sheetView view="pageBreakPreview" zoomScale="70" zoomScaleNormal="62" zoomScaleSheetLayoutView="70" workbookViewId="0">
      <pane xSplit="4" ySplit="4" topLeftCell="E11" activePane="bottomRight" state="frozen"/>
      <selection activeCell="E36" sqref="E36"/>
      <selection pane="topRight" activeCell="E36" sqref="E36"/>
      <selection pane="bottomLeft" activeCell="E36" sqref="E36"/>
      <selection pane="bottomRight" activeCell="H16" sqref="H16"/>
    </sheetView>
  </sheetViews>
  <sheetFormatPr defaultColWidth="9.140625" defaultRowHeight="15.75" x14ac:dyDescent="0.25"/>
  <cols>
    <col min="1" max="1" width="6.28515625" style="34" customWidth="1"/>
    <col min="2" max="2" width="64" style="20" customWidth="1"/>
    <col min="3" max="3" width="11.85546875" style="10" customWidth="1"/>
    <col min="4" max="4" width="9.42578125" style="34" customWidth="1"/>
    <col min="5" max="5" width="30.28515625" style="34" customWidth="1"/>
    <col min="6" max="6" width="29.42578125" style="20" customWidth="1"/>
    <col min="7" max="7" width="11.85546875" style="20" customWidth="1"/>
    <col min="8" max="8" width="37.28515625" style="20" customWidth="1"/>
    <col min="9" max="9" width="12.7109375" style="10" bestFit="1" customWidth="1"/>
    <col min="10" max="14" width="9.140625" style="10"/>
    <col min="15" max="15" width="31.28515625" style="10" customWidth="1"/>
    <col min="16" max="16" width="36.5703125" style="10" customWidth="1"/>
    <col min="17" max="17" width="9.140625" style="10"/>
    <col min="18" max="18" width="71.28515625" style="10" customWidth="1"/>
    <col min="19" max="16384" width="9.140625" style="10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217</v>
      </c>
      <c r="J1" s="170"/>
      <c r="K1" s="170"/>
      <c r="L1" s="170"/>
      <c r="M1" s="170"/>
      <c r="N1" s="170"/>
      <c r="O1" s="170"/>
      <c r="P1" s="170" t="s">
        <v>188</v>
      </c>
      <c r="Q1" s="67"/>
      <c r="R1" s="67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67"/>
      <c r="R2" s="67"/>
    </row>
    <row r="3" spans="1:18" s="20" customFormat="1" ht="64.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216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67"/>
      <c r="R3" s="67"/>
    </row>
    <row r="4" spans="1:18" ht="152.25" customHeight="1" x14ac:dyDescent="0.25">
      <c r="A4" s="171"/>
      <c r="B4" s="172"/>
      <c r="C4" s="171"/>
      <c r="D4" s="171"/>
      <c r="E4" s="18" t="s">
        <v>219</v>
      </c>
      <c r="F4" s="18" t="s">
        <v>218</v>
      </c>
      <c r="G4" s="18" t="s">
        <v>199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67"/>
      <c r="R4" s="67"/>
    </row>
    <row r="5" spans="1:18" ht="33" customHeight="1" x14ac:dyDescent="0.25">
      <c r="A5" s="6">
        <v>1</v>
      </c>
      <c r="B5" s="13" t="s">
        <v>0</v>
      </c>
      <c r="C5" s="14" t="s">
        <v>1</v>
      </c>
      <c r="D5" s="77">
        <v>0</v>
      </c>
      <c r="E5" s="76"/>
      <c r="F5" s="76"/>
      <c r="G5" s="113"/>
      <c r="H5" s="70" t="s">
        <v>63</v>
      </c>
    </row>
    <row r="6" spans="1:18" x14ac:dyDescent="0.25">
      <c r="A6" s="6">
        <v>2</v>
      </c>
      <c r="B6" s="13" t="s">
        <v>2</v>
      </c>
      <c r="C6" s="14" t="s">
        <v>3</v>
      </c>
      <c r="D6" s="77">
        <v>2</v>
      </c>
      <c r="E6" s="76">
        <v>1</v>
      </c>
      <c r="F6" s="76">
        <v>1</v>
      </c>
      <c r="G6" s="113">
        <f>F6/E6</f>
        <v>1</v>
      </c>
      <c r="H6" s="70">
        <f>IF(F6="","НЕТ ДАННЫХ",IF(G6=100%,5,IF(G6&gt;=60%,3,0)))</f>
        <v>5</v>
      </c>
    </row>
    <row r="7" spans="1:18" x14ac:dyDescent="0.25">
      <c r="A7" s="6">
        <v>3</v>
      </c>
      <c r="B7" s="13" t="s">
        <v>278</v>
      </c>
      <c r="C7" s="14" t="s">
        <v>5</v>
      </c>
      <c r="D7" s="77">
        <v>69</v>
      </c>
      <c r="E7" s="76">
        <v>55</v>
      </c>
      <c r="F7" s="76">
        <v>0</v>
      </c>
      <c r="G7" s="113">
        <f t="shared" ref="G7:G13" si="0">F7/E7</f>
        <v>0</v>
      </c>
      <c r="H7" s="70">
        <f t="shared" ref="H7:H32" si="1">IF(F7="","НЕТ ДАННЫХ",IF(G7=100%,5,IF(G7&gt;=60%,3,0)))</f>
        <v>0</v>
      </c>
    </row>
    <row r="8" spans="1:18" x14ac:dyDescent="0.25">
      <c r="A8" s="6">
        <v>4</v>
      </c>
      <c r="B8" s="13" t="s">
        <v>6</v>
      </c>
      <c r="C8" s="14" t="s">
        <v>7</v>
      </c>
      <c r="D8" s="77">
        <v>22</v>
      </c>
      <c r="E8" s="76">
        <v>20</v>
      </c>
      <c r="F8" s="76">
        <v>20</v>
      </c>
      <c r="G8" s="113">
        <f t="shared" si="0"/>
        <v>1</v>
      </c>
      <c r="H8" s="70">
        <f t="shared" si="1"/>
        <v>5</v>
      </c>
    </row>
    <row r="9" spans="1:18" ht="31.5" x14ac:dyDescent="0.25">
      <c r="A9" s="6">
        <v>5</v>
      </c>
      <c r="B9" s="13" t="s">
        <v>8</v>
      </c>
      <c r="C9" s="14" t="s">
        <v>9</v>
      </c>
      <c r="D9" s="77">
        <v>3</v>
      </c>
      <c r="E9" s="76">
        <v>3</v>
      </c>
      <c r="F9" s="76">
        <v>0</v>
      </c>
      <c r="G9" s="113">
        <f t="shared" si="0"/>
        <v>0</v>
      </c>
      <c r="H9" s="70">
        <f t="shared" si="1"/>
        <v>0</v>
      </c>
    </row>
    <row r="10" spans="1:18" ht="31.5" x14ac:dyDescent="0.25">
      <c r="A10" s="6">
        <v>6</v>
      </c>
      <c r="B10" s="13" t="s">
        <v>67</v>
      </c>
      <c r="C10" s="14" t="s">
        <v>11</v>
      </c>
      <c r="D10" s="77">
        <v>59</v>
      </c>
      <c r="E10" s="76">
        <v>57</v>
      </c>
      <c r="F10" s="76">
        <v>57</v>
      </c>
      <c r="G10" s="113">
        <f t="shared" si="0"/>
        <v>1</v>
      </c>
      <c r="H10" s="70">
        <f t="shared" si="1"/>
        <v>5</v>
      </c>
    </row>
    <row r="11" spans="1:18" ht="31.5" x14ac:dyDescent="0.25">
      <c r="A11" s="6">
        <v>7</v>
      </c>
      <c r="B11" s="13" t="s">
        <v>12</v>
      </c>
      <c r="C11" s="14" t="s">
        <v>13</v>
      </c>
      <c r="D11" s="77">
        <v>9</v>
      </c>
      <c r="E11" s="76">
        <v>9</v>
      </c>
      <c r="F11" s="76">
        <v>0</v>
      </c>
      <c r="G11" s="113">
        <f t="shared" si="0"/>
        <v>0</v>
      </c>
      <c r="H11" s="70">
        <f t="shared" si="1"/>
        <v>0</v>
      </c>
    </row>
    <row r="12" spans="1:18" ht="31.5" x14ac:dyDescent="0.25">
      <c r="A12" s="6">
        <v>8</v>
      </c>
      <c r="B12" s="13" t="s">
        <v>14</v>
      </c>
      <c r="C12" s="14" t="s">
        <v>15</v>
      </c>
      <c r="D12" s="77">
        <v>3</v>
      </c>
      <c r="E12" s="76">
        <v>3</v>
      </c>
      <c r="F12" s="76">
        <v>0</v>
      </c>
      <c r="G12" s="113">
        <f t="shared" si="0"/>
        <v>0</v>
      </c>
      <c r="H12" s="70">
        <f t="shared" si="1"/>
        <v>0</v>
      </c>
    </row>
    <row r="13" spans="1:18" ht="31.5" x14ac:dyDescent="0.25">
      <c r="A13" s="6">
        <v>9</v>
      </c>
      <c r="B13" s="13" t="s">
        <v>16</v>
      </c>
      <c r="C13" s="14" t="s">
        <v>17</v>
      </c>
      <c r="D13" s="77">
        <v>5</v>
      </c>
      <c r="E13" s="76">
        <v>2</v>
      </c>
      <c r="F13" s="76">
        <v>2</v>
      </c>
      <c r="G13" s="113">
        <f t="shared" si="0"/>
        <v>1</v>
      </c>
      <c r="H13" s="70">
        <f t="shared" si="1"/>
        <v>5</v>
      </c>
    </row>
    <row r="14" spans="1:18" ht="31.5" x14ac:dyDescent="0.25">
      <c r="A14" s="6">
        <v>10</v>
      </c>
      <c r="B14" s="13" t="s">
        <v>58</v>
      </c>
      <c r="C14" s="14" t="s">
        <v>19</v>
      </c>
      <c r="D14" s="77">
        <v>0</v>
      </c>
      <c r="E14" s="76"/>
      <c r="F14" s="76"/>
      <c r="G14" s="113"/>
      <c r="H14" s="70" t="s">
        <v>63</v>
      </c>
    </row>
    <row r="15" spans="1:18" ht="31.5" x14ac:dyDescent="0.25">
      <c r="A15" s="6">
        <v>11</v>
      </c>
      <c r="B15" s="13" t="s">
        <v>20</v>
      </c>
      <c r="C15" s="14" t="s">
        <v>21</v>
      </c>
      <c r="D15" s="77">
        <v>3</v>
      </c>
      <c r="E15" s="76">
        <v>2</v>
      </c>
      <c r="F15" s="76">
        <v>0</v>
      </c>
      <c r="G15" s="113">
        <f>F15/E15</f>
        <v>0</v>
      </c>
      <c r="H15" s="70">
        <f t="shared" si="1"/>
        <v>0</v>
      </c>
    </row>
    <row r="16" spans="1:18" ht="31.5" x14ac:dyDescent="0.25">
      <c r="A16" s="6">
        <v>12</v>
      </c>
      <c r="B16" s="13" t="s">
        <v>22</v>
      </c>
      <c r="C16" s="14" t="s">
        <v>23</v>
      </c>
      <c r="D16" s="77">
        <v>1</v>
      </c>
      <c r="E16" s="189" t="s">
        <v>140</v>
      </c>
      <c r="F16" s="190"/>
      <c r="G16" s="191"/>
      <c r="H16" s="156">
        <v>2.5</v>
      </c>
    </row>
    <row r="17" spans="1:9" s="20" customFormat="1" ht="27.75" customHeight="1" x14ac:dyDescent="0.25">
      <c r="A17" s="6">
        <v>13</v>
      </c>
      <c r="B17" s="13" t="s">
        <v>48</v>
      </c>
      <c r="C17" s="14" t="s">
        <v>24</v>
      </c>
      <c r="D17" s="77">
        <v>1</v>
      </c>
      <c r="E17" s="76">
        <v>1</v>
      </c>
      <c r="F17" s="76">
        <v>1</v>
      </c>
      <c r="G17" s="113">
        <f>F17/E17</f>
        <v>1</v>
      </c>
      <c r="H17" s="70">
        <f t="shared" si="1"/>
        <v>5</v>
      </c>
    </row>
    <row r="18" spans="1:9" ht="31.5" x14ac:dyDescent="0.25">
      <c r="A18" s="6">
        <v>14</v>
      </c>
      <c r="B18" s="13" t="s">
        <v>25</v>
      </c>
      <c r="C18" s="14" t="s">
        <v>26</v>
      </c>
      <c r="D18" s="77">
        <v>47</v>
      </c>
      <c r="E18" s="76">
        <v>46</v>
      </c>
      <c r="F18" s="76">
        <v>46</v>
      </c>
      <c r="G18" s="113">
        <f>F18/E18</f>
        <v>1</v>
      </c>
      <c r="H18" s="70">
        <f t="shared" si="1"/>
        <v>5</v>
      </c>
    </row>
    <row r="19" spans="1:9" ht="31.5" x14ac:dyDescent="0.25">
      <c r="A19" s="6">
        <v>15</v>
      </c>
      <c r="B19" s="13" t="s">
        <v>27</v>
      </c>
      <c r="C19" s="14" t="s">
        <v>28</v>
      </c>
      <c r="D19" s="77">
        <v>2</v>
      </c>
      <c r="E19" s="76">
        <v>1</v>
      </c>
      <c r="F19" s="76">
        <v>1</v>
      </c>
      <c r="G19" s="113">
        <f>F19/E19</f>
        <v>1</v>
      </c>
      <c r="H19" s="70">
        <f t="shared" si="1"/>
        <v>5</v>
      </c>
    </row>
    <row r="20" spans="1:9" s="20" customFormat="1" ht="37.5" customHeight="1" x14ac:dyDescent="0.25">
      <c r="A20" s="6">
        <v>16</v>
      </c>
      <c r="B20" s="13" t="s">
        <v>29</v>
      </c>
      <c r="C20" s="14" t="s">
        <v>30</v>
      </c>
      <c r="D20" s="77">
        <v>0</v>
      </c>
      <c r="E20" s="76"/>
      <c r="F20" s="76"/>
      <c r="G20" s="113"/>
      <c r="H20" s="70" t="s">
        <v>63</v>
      </c>
    </row>
    <row r="21" spans="1:9" ht="31.5" x14ac:dyDescent="0.25">
      <c r="A21" s="6">
        <v>17</v>
      </c>
      <c r="B21" s="13" t="s">
        <v>31</v>
      </c>
      <c r="C21" s="14" t="s">
        <v>32</v>
      </c>
      <c r="D21" s="77">
        <v>1</v>
      </c>
      <c r="E21" s="189" t="s">
        <v>140</v>
      </c>
      <c r="F21" s="190"/>
      <c r="G21" s="191"/>
      <c r="H21" s="156">
        <v>2.5</v>
      </c>
    </row>
    <row r="22" spans="1:9" ht="31.5" x14ac:dyDescent="0.25">
      <c r="A22" s="6">
        <v>18</v>
      </c>
      <c r="B22" s="13" t="s">
        <v>33</v>
      </c>
      <c r="C22" s="14" t="s">
        <v>34</v>
      </c>
      <c r="D22" s="77">
        <v>0</v>
      </c>
      <c r="E22" s="76"/>
      <c r="F22" s="76"/>
      <c r="G22" s="28"/>
      <c r="H22" s="70" t="s">
        <v>63</v>
      </c>
    </row>
    <row r="23" spans="1:9" ht="31.5" x14ac:dyDescent="0.25">
      <c r="A23" s="6">
        <v>19</v>
      </c>
      <c r="B23" s="13" t="s">
        <v>35</v>
      </c>
      <c r="C23" s="14" t="s">
        <v>36</v>
      </c>
      <c r="D23" s="77">
        <v>0</v>
      </c>
      <c r="E23" s="76"/>
      <c r="F23" s="76"/>
      <c r="G23" s="28"/>
      <c r="H23" s="70" t="s">
        <v>63</v>
      </c>
      <c r="I23" s="66"/>
    </row>
    <row r="24" spans="1:9" x14ac:dyDescent="0.25">
      <c r="A24" s="6">
        <v>20</v>
      </c>
      <c r="B24" s="13" t="s">
        <v>65</v>
      </c>
      <c r="C24" s="14" t="s">
        <v>38</v>
      </c>
      <c r="D24" s="77">
        <v>7</v>
      </c>
      <c r="E24" s="76">
        <v>5</v>
      </c>
      <c r="F24" s="76">
        <v>0</v>
      </c>
      <c r="G24" s="113">
        <f>F24/E24</f>
        <v>0</v>
      </c>
      <c r="H24" s="70">
        <f t="shared" si="1"/>
        <v>0</v>
      </c>
    </row>
    <row r="25" spans="1:9" ht="31.5" x14ac:dyDescent="0.25">
      <c r="A25" s="6">
        <v>21</v>
      </c>
      <c r="B25" s="13" t="s">
        <v>39</v>
      </c>
      <c r="C25" s="14" t="s">
        <v>45</v>
      </c>
      <c r="D25" s="77">
        <v>0</v>
      </c>
      <c r="E25" s="76"/>
      <c r="F25" s="76"/>
      <c r="G25" s="28"/>
      <c r="H25" s="70" t="s">
        <v>63</v>
      </c>
    </row>
    <row r="26" spans="1:9" ht="31.5" x14ac:dyDescent="0.25">
      <c r="A26" s="6">
        <v>22</v>
      </c>
      <c r="B26" s="13" t="s">
        <v>59</v>
      </c>
      <c r="C26" s="14" t="s">
        <v>57</v>
      </c>
      <c r="D26" s="77">
        <v>0</v>
      </c>
      <c r="E26" s="76"/>
      <c r="F26" s="76"/>
      <c r="G26" s="28"/>
      <c r="H26" s="70" t="s">
        <v>63</v>
      </c>
    </row>
    <row r="27" spans="1:9" ht="31.5" x14ac:dyDescent="0.25">
      <c r="A27" s="6">
        <v>23</v>
      </c>
      <c r="B27" s="13" t="s">
        <v>52</v>
      </c>
      <c r="C27" s="14" t="s">
        <v>53</v>
      </c>
      <c r="D27" s="77">
        <v>0</v>
      </c>
      <c r="E27" s="76"/>
      <c r="F27" s="76"/>
      <c r="G27" s="28"/>
      <c r="H27" s="70" t="s">
        <v>63</v>
      </c>
    </row>
    <row r="28" spans="1:9" x14ac:dyDescent="0.25">
      <c r="A28" s="6">
        <v>24</v>
      </c>
      <c r="B28" s="13" t="s">
        <v>66</v>
      </c>
      <c r="C28" s="14" t="s">
        <v>49</v>
      </c>
      <c r="D28" s="77">
        <v>36</v>
      </c>
      <c r="E28" s="76">
        <v>36</v>
      </c>
      <c r="F28" s="76">
        <v>36</v>
      </c>
      <c r="G28" s="113">
        <f>F28/E28</f>
        <v>1</v>
      </c>
      <c r="H28" s="70">
        <f t="shared" si="1"/>
        <v>5</v>
      </c>
    </row>
    <row r="29" spans="1:9" ht="30.75" customHeight="1" x14ac:dyDescent="0.25">
      <c r="A29" s="6">
        <v>25</v>
      </c>
      <c r="B29" s="13" t="s">
        <v>40</v>
      </c>
      <c r="C29" s="14" t="s">
        <v>50</v>
      </c>
      <c r="D29" s="77">
        <v>0</v>
      </c>
      <c r="E29" s="76"/>
      <c r="F29" s="76"/>
      <c r="G29" s="28"/>
      <c r="H29" s="70" t="s">
        <v>63</v>
      </c>
    </row>
    <row r="30" spans="1:9" ht="31.5" x14ac:dyDescent="0.25">
      <c r="A30" s="6">
        <v>26</v>
      </c>
      <c r="B30" s="13" t="s">
        <v>55</v>
      </c>
      <c r="C30" s="14" t="s">
        <v>56</v>
      </c>
      <c r="D30" s="77">
        <v>0</v>
      </c>
      <c r="E30" s="76"/>
      <c r="F30" s="76"/>
      <c r="G30" s="28"/>
      <c r="H30" s="70" t="s">
        <v>63</v>
      </c>
    </row>
    <row r="31" spans="1:9" ht="31.5" x14ac:dyDescent="0.25">
      <c r="A31" s="6">
        <v>27</v>
      </c>
      <c r="B31" s="13" t="s">
        <v>69</v>
      </c>
      <c r="C31" s="14" t="s">
        <v>70</v>
      </c>
      <c r="D31" s="77">
        <v>0</v>
      </c>
      <c r="E31" s="76"/>
      <c r="F31" s="76"/>
      <c r="G31" s="28"/>
      <c r="H31" s="70" t="s">
        <v>63</v>
      </c>
    </row>
    <row r="32" spans="1:9" ht="31.5" x14ac:dyDescent="0.25">
      <c r="A32" s="6">
        <v>28</v>
      </c>
      <c r="B32" s="13" t="s">
        <v>71</v>
      </c>
      <c r="C32" s="28" t="s">
        <v>72</v>
      </c>
      <c r="D32" s="28">
        <v>1</v>
      </c>
      <c r="E32" s="76">
        <v>1</v>
      </c>
      <c r="F32" s="76">
        <v>1</v>
      </c>
      <c r="G32" s="113">
        <f>F32/E32</f>
        <v>1</v>
      </c>
      <c r="H32" s="70">
        <f t="shared" si="1"/>
        <v>5</v>
      </c>
    </row>
    <row r="33" spans="1:8" x14ac:dyDescent="0.25">
      <c r="A33" s="183" t="s">
        <v>279</v>
      </c>
      <c r="B33" s="183"/>
      <c r="C33" s="183"/>
      <c r="D33" s="183"/>
      <c r="E33" s="183"/>
      <c r="F33" s="183"/>
      <c r="G33" s="183"/>
      <c r="H33" s="184"/>
    </row>
    <row r="34" spans="1:8" ht="20.25" customHeight="1" x14ac:dyDescent="0.25">
      <c r="D34" s="6">
        <f>SUM(D5:D32)</f>
        <v>271</v>
      </c>
      <c r="E34" s="28">
        <f>SUM(E5:E32)</f>
        <v>242</v>
      </c>
      <c r="F34" s="44">
        <f>SUM(F5:F32)</f>
        <v>165</v>
      </c>
      <c r="G34" s="114" t="s">
        <v>140</v>
      </c>
      <c r="H34" s="45">
        <f>SUM(H5:H32)/17</f>
        <v>2.9411764705882355</v>
      </c>
    </row>
    <row r="35" spans="1:8" ht="37.5" customHeight="1" x14ac:dyDescent="0.25">
      <c r="D35" s="11" t="s">
        <v>51</v>
      </c>
      <c r="E35" s="11"/>
      <c r="F35" s="19"/>
      <c r="G35" s="117"/>
      <c r="H35" s="33"/>
    </row>
    <row r="57" spans="6:7" x14ac:dyDescent="0.25">
      <c r="F57" s="22"/>
      <c r="G57" s="22"/>
    </row>
    <row r="58" spans="6:7" x14ac:dyDescent="0.25">
      <c r="F58" s="22"/>
      <c r="G58" s="22"/>
    </row>
    <row r="59" spans="6:7" x14ac:dyDescent="0.25">
      <c r="F59" s="22"/>
      <c r="G59" s="22"/>
    </row>
    <row r="60" spans="6:7" x14ac:dyDescent="0.25">
      <c r="F60" s="22"/>
      <c r="G60" s="22"/>
    </row>
    <row r="61" spans="6:7" x14ac:dyDescent="0.25">
      <c r="F61" s="22"/>
      <c r="G61" s="22"/>
    </row>
    <row r="62" spans="6:7" x14ac:dyDescent="0.25">
      <c r="F62" s="22"/>
      <c r="G62" s="22"/>
    </row>
    <row r="63" spans="6:7" x14ac:dyDescent="0.25">
      <c r="F63" s="22"/>
      <c r="G63" s="22"/>
    </row>
    <row r="64" spans="6:7" x14ac:dyDescent="0.25">
      <c r="F64" s="22"/>
      <c r="G64" s="22"/>
    </row>
    <row r="65" spans="6:7" x14ac:dyDescent="0.25">
      <c r="F65" s="22"/>
      <c r="G65" s="22"/>
    </row>
    <row r="66" spans="6:7" x14ac:dyDescent="0.25">
      <c r="F66" s="22"/>
      <c r="G66" s="22"/>
    </row>
    <row r="67" spans="6:7" x14ac:dyDescent="0.25">
      <c r="F67" s="22"/>
      <c r="G67" s="22"/>
    </row>
    <row r="68" spans="6:7" x14ac:dyDescent="0.25">
      <c r="F68" s="22"/>
      <c r="G68" s="22"/>
    </row>
    <row r="69" spans="6:7" x14ac:dyDescent="0.25">
      <c r="F69" s="22"/>
      <c r="G69" s="22"/>
    </row>
  </sheetData>
  <autoFilter ref="A4:H35"/>
  <mergeCells count="11">
    <mergeCell ref="P1:P4"/>
    <mergeCell ref="A3:A4"/>
    <mergeCell ref="B3:B4"/>
    <mergeCell ref="C3:C4"/>
    <mergeCell ref="D3:D4"/>
    <mergeCell ref="E3:H3"/>
    <mergeCell ref="A33:H33"/>
    <mergeCell ref="E16:G16"/>
    <mergeCell ref="E21:G21"/>
    <mergeCell ref="A1:H2"/>
    <mergeCell ref="I1:O4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49" orientation="portrait" r:id="rId1"/>
  <headerFooter differentFirst="1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8"/>
  <sheetViews>
    <sheetView view="pageBreakPreview" zoomScale="70" zoomScaleNormal="62" zoomScaleSheetLayoutView="70" workbookViewId="0">
      <pane xSplit="4" ySplit="4" topLeftCell="E7" activePane="bottomRight" state="frozen"/>
      <selection activeCell="E36" sqref="E36"/>
      <selection pane="topRight" activeCell="E36" sqref="E36"/>
      <selection pane="bottomLeft" activeCell="E36" sqref="E36"/>
      <selection pane="bottomRight" activeCell="E13" sqref="E13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customWidth="1"/>
    <col min="5" max="5" width="28.85546875" style="20" customWidth="1"/>
    <col min="6" max="6" width="48.7109375" style="20" customWidth="1"/>
    <col min="7" max="7" width="28.85546875" style="20" customWidth="1"/>
    <col min="8" max="8" width="35.140625" style="1" customWidth="1"/>
    <col min="9" max="9" width="43.42578125" style="1" customWidth="1"/>
    <col min="10" max="13" width="9.140625" style="1"/>
    <col min="14" max="14" width="31.28515625" style="1" customWidth="1"/>
    <col min="15" max="15" width="36.5703125" style="1" customWidth="1"/>
    <col min="16" max="16" width="9.140625" style="1"/>
    <col min="17" max="17" width="71.28515625" style="1" customWidth="1"/>
    <col min="18" max="16384" width="9.140625" style="1"/>
  </cols>
  <sheetData>
    <row r="1" spans="1:17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85" t="s">
        <v>144</v>
      </c>
      <c r="I1" s="185"/>
      <c r="J1" s="185"/>
      <c r="K1" s="185"/>
      <c r="L1" s="185"/>
      <c r="M1" s="185"/>
      <c r="N1" s="185"/>
      <c r="O1" s="185" t="s">
        <v>75</v>
      </c>
      <c r="P1" s="36"/>
      <c r="Q1" s="36"/>
    </row>
    <row r="2" spans="1:17" ht="18.75" customHeight="1" x14ac:dyDescent="0.25">
      <c r="A2" s="169"/>
      <c r="B2" s="169"/>
      <c r="C2" s="169"/>
      <c r="D2" s="169"/>
      <c r="E2" s="169"/>
      <c r="F2" s="169"/>
      <c r="G2" s="169"/>
      <c r="H2" s="185"/>
      <c r="I2" s="185"/>
      <c r="J2" s="185"/>
      <c r="K2" s="185"/>
      <c r="L2" s="185"/>
      <c r="M2" s="185"/>
      <c r="N2" s="185"/>
      <c r="O2" s="185"/>
      <c r="P2" s="36"/>
      <c r="Q2" s="36"/>
    </row>
    <row r="3" spans="1:17" s="5" customFormat="1" ht="44.2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130</v>
      </c>
      <c r="F3" s="174"/>
      <c r="G3" s="174"/>
      <c r="H3" s="185"/>
      <c r="I3" s="185"/>
      <c r="J3" s="185"/>
      <c r="K3" s="185"/>
      <c r="L3" s="185"/>
      <c r="M3" s="185"/>
      <c r="N3" s="185"/>
      <c r="O3" s="185"/>
      <c r="P3" s="36"/>
      <c r="Q3" s="36"/>
    </row>
    <row r="4" spans="1:17" ht="86.25" customHeight="1" x14ac:dyDescent="0.25">
      <c r="A4" s="171"/>
      <c r="B4" s="172"/>
      <c r="C4" s="171"/>
      <c r="D4" s="171"/>
      <c r="E4" s="18" t="s">
        <v>82</v>
      </c>
      <c r="F4" s="18" t="s">
        <v>83</v>
      </c>
      <c r="G4" s="8" t="s">
        <v>61</v>
      </c>
      <c r="H4" s="185"/>
      <c r="I4" s="185"/>
      <c r="J4" s="185"/>
      <c r="K4" s="185"/>
      <c r="L4" s="185"/>
      <c r="M4" s="185"/>
      <c r="N4" s="185"/>
      <c r="O4" s="185"/>
      <c r="P4" s="36"/>
      <c r="Q4" s="36"/>
    </row>
    <row r="5" spans="1:17" ht="19.5" customHeight="1" x14ac:dyDescent="0.25">
      <c r="A5" s="47">
        <v>1</v>
      </c>
      <c r="B5" s="48" t="s">
        <v>0</v>
      </c>
      <c r="C5" s="49" t="s">
        <v>1</v>
      </c>
      <c r="D5" s="50">
        <v>0</v>
      </c>
      <c r="E5" s="60" t="s">
        <v>100</v>
      </c>
      <c r="F5" s="58">
        <v>0</v>
      </c>
      <c r="G5" s="53">
        <f>IF(F5="","НЕТ ДАННЫХ",IF(F5&gt;0,0,5))</f>
        <v>5</v>
      </c>
      <c r="H5" s="1" t="s">
        <v>86</v>
      </c>
      <c r="I5" s="61" t="s">
        <v>87</v>
      </c>
    </row>
    <row r="6" spans="1:17" x14ac:dyDescent="0.25">
      <c r="A6" s="47">
        <v>2</v>
      </c>
      <c r="B6" s="48" t="s">
        <v>2</v>
      </c>
      <c r="C6" s="49" t="s">
        <v>3</v>
      </c>
      <c r="D6" s="50">
        <v>2</v>
      </c>
      <c r="E6" s="60" t="s">
        <v>101</v>
      </c>
      <c r="F6" s="58">
        <v>0</v>
      </c>
      <c r="G6" s="53">
        <f t="shared" ref="G6:G28" si="0">IF(F6="","НЕТ ДАННЫХ",IF(F6&gt;0,0,5))</f>
        <v>5</v>
      </c>
    </row>
    <row r="7" spans="1:17" ht="31.5" x14ac:dyDescent="0.25">
      <c r="A7" s="47">
        <v>3</v>
      </c>
      <c r="B7" s="48" t="s">
        <v>4</v>
      </c>
      <c r="C7" s="49" t="s">
        <v>5</v>
      </c>
      <c r="D7" s="50">
        <v>70</v>
      </c>
      <c r="E7" s="74" t="s">
        <v>103</v>
      </c>
      <c r="F7" s="58">
        <v>1</v>
      </c>
      <c r="G7" s="53">
        <f t="shared" si="0"/>
        <v>0</v>
      </c>
      <c r="H7" s="1" t="s">
        <v>84</v>
      </c>
    </row>
    <row r="8" spans="1:17" x14ac:dyDescent="0.25">
      <c r="A8" s="47">
        <v>4</v>
      </c>
      <c r="B8" s="48" t="s">
        <v>6</v>
      </c>
      <c r="C8" s="49" t="s">
        <v>7</v>
      </c>
      <c r="D8" s="50">
        <v>20</v>
      </c>
      <c r="E8" s="62" t="s">
        <v>102</v>
      </c>
      <c r="F8" s="58">
        <v>1</v>
      </c>
      <c r="G8" s="53">
        <f t="shared" si="0"/>
        <v>0</v>
      </c>
    </row>
    <row r="9" spans="1:17" ht="31.5" x14ac:dyDescent="0.25">
      <c r="A9" s="47">
        <v>5</v>
      </c>
      <c r="B9" s="48" t="s">
        <v>8</v>
      </c>
      <c r="C9" s="49" t="s">
        <v>9</v>
      </c>
      <c r="D9" s="50">
        <v>3</v>
      </c>
      <c r="E9" s="60" t="s">
        <v>104</v>
      </c>
      <c r="F9" s="58">
        <v>0</v>
      </c>
      <c r="G9" s="53">
        <f t="shared" si="0"/>
        <v>5</v>
      </c>
    </row>
    <row r="10" spans="1:17" s="40" customFormat="1" ht="63" x14ac:dyDescent="0.25">
      <c r="A10" s="27">
        <v>6</v>
      </c>
      <c r="B10" s="30" t="s">
        <v>67</v>
      </c>
      <c r="C10" s="31" t="s">
        <v>11</v>
      </c>
      <c r="D10" s="26">
        <v>62</v>
      </c>
      <c r="E10" s="73" t="s">
        <v>113</v>
      </c>
      <c r="F10" s="87">
        <v>1</v>
      </c>
      <c r="G10" s="32">
        <f t="shared" si="0"/>
        <v>0</v>
      </c>
      <c r="H10" s="40" t="s">
        <v>91</v>
      </c>
    </row>
    <row r="11" spans="1:17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72" t="s">
        <v>85</v>
      </c>
      <c r="F11" s="58">
        <v>1</v>
      </c>
      <c r="G11" s="53">
        <f t="shared" si="0"/>
        <v>0</v>
      </c>
      <c r="H11" s="1" t="s">
        <v>109</v>
      </c>
    </row>
    <row r="12" spans="1:17" ht="31.5" x14ac:dyDescent="0.25">
      <c r="A12" s="27">
        <v>8</v>
      </c>
      <c r="B12" s="30" t="s">
        <v>14</v>
      </c>
      <c r="C12" s="31" t="s">
        <v>15</v>
      </c>
      <c r="D12" s="26">
        <v>3</v>
      </c>
      <c r="E12" s="75" t="s">
        <v>114</v>
      </c>
      <c r="F12" s="87">
        <v>1</v>
      </c>
      <c r="G12" s="32">
        <f t="shared" si="0"/>
        <v>0</v>
      </c>
    </row>
    <row r="13" spans="1:17" ht="31.5" x14ac:dyDescent="0.25">
      <c r="A13" s="47">
        <v>9</v>
      </c>
      <c r="B13" s="48" t="s">
        <v>16</v>
      </c>
      <c r="C13" s="49" t="s">
        <v>17</v>
      </c>
      <c r="D13" s="50">
        <v>7</v>
      </c>
      <c r="E13" s="162" t="s">
        <v>302</v>
      </c>
      <c r="F13" s="58">
        <v>0</v>
      </c>
      <c r="G13" s="53">
        <f t="shared" si="0"/>
        <v>5</v>
      </c>
    </row>
    <row r="14" spans="1:17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60" t="s">
        <v>105</v>
      </c>
      <c r="F14" s="58">
        <v>0</v>
      </c>
      <c r="G14" s="53">
        <f t="shared" si="0"/>
        <v>5</v>
      </c>
    </row>
    <row r="15" spans="1:17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60" t="s">
        <v>106</v>
      </c>
      <c r="F15" s="58">
        <v>0</v>
      </c>
      <c r="G15" s="53">
        <f t="shared" si="0"/>
        <v>5</v>
      </c>
    </row>
    <row r="16" spans="1:17" s="40" customFormat="1" ht="31.5" x14ac:dyDescent="0.25">
      <c r="A16" s="54">
        <v>12</v>
      </c>
      <c r="B16" s="55" t="s">
        <v>22</v>
      </c>
      <c r="C16" s="56" t="s">
        <v>23</v>
      </c>
      <c r="D16" s="57">
        <v>1</v>
      </c>
      <c r="E16" s="64"/>
      <c r="F16" s="88" t="s">
        <v>93</v>
      </c>
      <c r="G16" s="127">
        <v>2.6</v>
      </c>
    </row>
    <row r="17" spans="1:16" s="5" customFormat="1" ht="27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63" t="s">
        <v>107</v>
      </c>
      <c r="F17" s="58">
        <v>0</v>
      </c>
      <c r="G17" s="53">
        <f t="shared" si="0"/>
        <v>5</v>
      </c>
      <c r="H17" s="59"/>
      <c r="I17" s="59"/>
      <c r="J17" s="59"/>
      <c r="K17" s="59"/>
      <c r="L17" s="59"/>
      <c r="M17" s="59"/>
      <c r="N17" s="59"/>
      <c r="O17" s="59"/>
      <c r="P17" s="59"/>
    </row>
    <row r="18" spans="1:16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63" t="s">
        <v>108</v>
      </c>
      <c r="F18" s="58">
        <v>0</v>
      </c>
      <c r="G18" s="53">
        <f t="shared" si="0"/>
        <v>5</v>
      </c>
    </row>
    <row r="19" spans="1:16" ht="141.75" x14ac:dyDescent="0.25">
      <c r="A19" s="47">
        <v>15</v>
      </c>
      <c r="B19" s="48" t="s">
        <v>27</v>
      </c>
      <c r="C19" s="49" t="s">
        <v>28</v>
      </c>
      <c r="D19" s="50">
        <v>2</v>
      </c>
      <c r="E19" s="74" t="s">
        <v>115</v>
      </c>
      <c r="F19" s="58">
        <v>4</v>
      </c>
      <c r="G19" s="53">
        <f t="shared" si="0"/>
        <v>0</v>
      </c>
      <c r="H19" s="1" t="s">
        <v>90</v>
      </c>
    </row>
    <row r="20" spans="1:16" s="5" customFormat="1" ht="49.5" customHeight="1" x14ac:dyDescent="0.25">
      <c r="A20" s="54">
        <v>16</v>
      </c>
      <c r="B20" s="55" t="s">
        <v>29</v>
      </c>
      <c r="C20" s="56" t="s">
        <v>30</v>
      </c>
      <c r="D20" s="57">
        <v>0</v>
      </c>
      <c r="E20" s="64"/>
      <c r="F20" s="88" t="s">
        <v>93</v>
      </c>
      <c r="G20" s="127">
        <v>2.6</v>
      </c>
    </row>
    <row r="21" spans="1:16" ht="31.5" x14ac:dyDescent="0.25">
      <c r="A21" s="54">
        <v>17</v>
      </c>
      <c r="B21" s="55" t="s">
        <v>31</v>
      </c>
      <c r="C21" s="56" t="s">
        <v>32</v>
      </c>
      <c r="D21" s="57">
        <v>1</v>
      </c>
      <c r="E21" s="64"/>
      <c r="F21" s="88" t="s">
        <v>93</v>
      </c>
      <c r="G21" s="127">
        <v>2.6</v>
      </c>
    </row>
    <row r="22" spans="1:16" x14ac:dyDescent="0.25">
      <c r="A22" s="54">
        <v>18</v>
      </c>
      <c r="B22" s="55" t="s">
        <v>33</v>
      </c>
      <c r="C22" s="56" t="s">
        <v>34</v>
      </c>
      <c r="D22" s="57">
        <v>0</v>
      </c>
      <c r="E22" s="64"/>
      <c r="F22" s="88" t="s">
        <v>93</v>
      </c>
      <c r="G22" s="127">
        <v>2.6</v>
      </c>
    </row>
    <row r="23" spans="1:16" s="40" customFormat="1" x14ac:dyDescent="0.25">
      <c r="A23" s="54">
        <v>19</v>
      </c>
      <c r="B23" s="55" t="s">
        <v>35</v>
      </c>
      <c r="C23" s="56" t="s">
        <v>36</v>
      </c>
      <c r="D23" s="57">
        <v>0</v>
      </c>
      <c r="E23" s="64"/>
      <c r="F23" s="88" t="s">
        <v>93</v>
      </c>
      <c r="G23" s="127">
        <v>2.6</v>
      </c>
      <c r="H23" s="41"/>
    </row>
    <row r="24" spans="1:16" ht="47.25" x14ac:dyDescent="0.25">
      <c r="A24" s="47">
        <v>20</v>
      </c>
      <c r="B24" s="48" t="s">
        <v>65</v>
      </c>
      <c r="C24" s="49" t="s">
        <v>38</v>
      </c>
      <c r="D24" s="50">
        <v>7</v>
      </c>
      <c r="E24" s="72" t="s">
        <v>111</v>
      </c>
      <c r="F24" s="58">
        <v>3</v>
      </c>
      <c r="G24" s="53">
        <f t="shared" si="0"/>
        <v>0</v>
      </c>
      <c r="H24" s="1" t="s">
        <v>112</v>
      </c>
    </row>
    <row r="25" spans="1:16" x14ac:dyDescent="0.25">
      <c r="A25" s="54">
        <v>21</v>
      </c>
      <c r="B25" s="55" t="s">
        <v>39</v>
      </c>
      <c r="C25" s="56" t="s">
        <v>45</v>
      </c>
      <c r="D25" s="57">
        <v>0</v>
      </c>
      <c r="E25" s="64"/>
      <c r="F25" s="88" t="s">
        <v>93</v>
      </c>
      <c r="G25" s="127">
        <v>2.6</v>
      </c>
    </row>
    <row r="26" spans="1:16" ht="31.5" x14ac:dyDescent="0.25">
      <c r="A26" s="54">
        <v>22</v>
      </c>
      <c r="B26" s="55" t="s">
        <v>59</v>
      </c>
      <c r="C26" s="56" t="s">
        <v>57</v>
      </c>
      <c r="D26" s="57">
        <v>0</v>
      </c>
      <c r="E26" s="64"/>
      <c r="F26" s="88" t="s">
        <v>93</v>
      </c>
      <c r="G26" s="127">
        <v>2.6</v>
      </c>
    </row>
    <row r="27" spans="1:16" ht="31.5" x14ac:dyDescent="0.25">
      <c r="A27" s="54">
        <v>23</v>
      </c>
      <c r="B27" s="55" t="s">
        <v>52</v>
      </c>
      <c r="C27" s="56" t="s">
        <v>53</v>
      </c>
      <c r="D27" s="57">
        <v>0</v>
      </c>
      <c r="E27" s="64"/>
      <c r="F27" s="88" t="s">
        <v>93</v>
      </c>
      <c r="G27" s="127">
        <v>2.6</v>
      </c>
    </row>
    <row r="28" spans="1:16" s="40" customFormat="1" ht="35.25" customHeight="1" x14ac:dyDescent="0.25">
      <c r="A28" s="47">
        <v>24</v>
      </c>
      <c r="B28" s="48" t="s">
        <v>66</v>
      </c>
      <c r="C28" s="49" t="s">
        <v>49</v>
      </c>
      <c r="D28" s="50">
        <v>36</v>
      </c>
      <c r="E28" s="74" t="s">
        <v>110</v>
      </c>
      <c r="F28" s="58">
        <v>0</v>
      </c>
      <c r="G28" s="53">
        <f t="shared" si="0"/>
        <v>5</v>
      </c>
      <c r="H28" s="40" t="s">
        <v>88</v>
      </c>
      <c r="I28" s="40" t="s">
        <v>89</v>
      </c>
    </row>
    <row r="29" spans="1:16" s="40" customFormat="1" ht="30.75" customHeight="1" x14ac:dyDescent="0.25">
      <c r="A29" s="54">
        <v>25</v>
      </c>
      <c r="B29" s="55" t="s">
        <v>40</v>
      </c>
      <c r="C29" s="56" t="s">
        <v>50</v>
      </c>
      <c r="D29" s="57">
        <v>0</v>
      </c>
      <c r="E29" s="64"/>
      <c r="F29" s="88" t="s">
        <v>93</v>
      </c>
      <c r="G29" s="127">
        <v>2.6</v>
      </c>
    </row>
    <row r="30" spans="1:16" s="40" customFormat="1" ht="31.5" x14ac:dyDescent="0.25">
      <c r="A30" s="54">
        <v>26</v>
      </c>
      <c r="B30" s="55" t="s">
        <v>55</v>
      </c>
      <c r="C30" s="56" t="s">
        <v>56</v>
      </c>
      <c r="D30" s="57">
        <v>0</v>
      </c>
      <c r="E30" s="64"/>
      <c r="F30" s="88" t="s">
        <v>93</v>
      </c>
      <c r="G30" s="127">
        <v>2.6</v>
      </c>
    </row>
    <row r="31" spans="1:16" x14ac:dyDescent="0.25">
      <c r="A31" s="54">
        <v>27</v>
      </c>
      <c r="B31" s="55" t="s">
        <v>69</v>
      </c>
      <c r="C31" s="56" t="s">
        <v>70</v>
      </c>
      <c r="D31" s="57">
        <v>0</v>
      </c>
      <c r="E31" s="64"/>
      <c r="F31" s="88" t="s">
        <v>93</v>
      </c>
      <c r="G31" s="127">
        <v>2.6</v>
      </c>
    </row>
    <row r="32" spans="1:16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162" t="s">
        <v>303</v>
      </c>
      <c r="F32" s="58">
        <v>1</v>
      </c>
      <c r="G32" s="53">
        <f t="shared" ref="G32" si="1">IF(F32="","НЕТ ДАННЫХ",IF(F32&gt;0,0,5))</f>
        <v>0</v>
      </c>
    </row>
    <row r="33" spans="1:7" ht="20.25" customHeight="1" x14ac:dyDescent="0.25">
      <c r="A33" s="34"/>
      <c r="B33" s="20"/>
      <c r="C33" s="10"/>
      <c r="D33" s="34">
        <f>SUM(D5:D32)</f>
        <v>277</v>
      </c>
      <c r="E33" s="28"/>
      <c r="F33" s="42" t="s">
        <v>140</v>
      </c>
      <c r="G33" s="35">
        <f>SUM(G5:G32)/28</f>
        <v>2.6285714285714286</v>
      </c>
    </row>
    <row r="34" spans="1:7" ht="130.15" customHeight="1" x14ac:dyDescent="0.25">
      <c r="A34" s="34"/>
      <c r="B34" s="20"/>
      <c r="C34" s="10"/>
      <c r="D34" s="11" t="s">
        <v>51</v>
      </c>
      <c r="E34" s="19"/>
      <c r="F34" s="19"/>
      <c r="G34" s="33"/>
    </row>
    <row r="56" spans="1:17" s="20" customFormat="1" x14ac:dyDescent="0.25">
      <c r="A56" s="2"/>
      <c r="B56" s="5"/>
      <c r="C56" s="1"/>
      <c r="D56" s="2"/>
      <c r="E56" s="22"/>
      <c r="F56" s="22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0" customFormat="1" x14ac:dyDescent="0.25">
      <c r="A57" s="2"/>
      <c r="B57" s="5"/>
      <c r="C57" s="1"/>
      <c r="D57" s="2"/>
      <c r="E57" s="22"/>
      <c r="F57" s="22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0" customFormat="1" x14ac:dyDescent="0.25">
      <c r="A58" s="2"/>
      <c r="B58" s="5"/>
      <c r="C58" s="1"/>
      <c r="D58" s="2"/>
      <c r="E58" s="22"/>
      <c r="F58" s="22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0" customFormat="1" x14ac:dyDescent="0.25">
      <c r="A59" s="2"/>
      <c r="B59" s="5"/>
      <c r="C59" s="1"/>
      <c r="D59" s="2"/>
      <c r="E59" s="22"/>
      <c r="F59" s="22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0" customFormat="1" x14ac:dyDescent="0.25">
      <c r="A60" s="2"/>
      <c r="B60" s="5"/>
      <c r="C60" s="1"/>
      <c r="D60" s="2"/>
      <c r="E60" s="22"/>
      <c r="F60" s="22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0" customFormat="1" x14ac:dyDescent="0.25">
      <c r="A61" s="2"/>
      <c r="B61" s="5"/>
      <c r="C61" s="1"/>
      <c r="D61" s="2"/>
      <c r="E61" s="22"/>
      <c r="F61" s="22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20" customFormat="1" x14ac:dyDescent="0.25">
      <c r="A62" s="2"/>
      <c r="B62" s="5"/>
      <c r="C62" s="1"/>
      <c r="D62" s="2"/>
      <c r="E62" s="22"/>
      <c r="F62" s="22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20" customFormat="1" x14ac:dyDescent="0.25">
      <c r="A63" s="2"/>
      <c r="B63" s="5"/>
      <c r="C63" s="1"/>
      <c r="D63" s="2"/>
      <c r="E63" s="22"/>
      <c r="F63" s="22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20" customFormat="1" x14ac:dyDescent="0.25">
      <c r="A64" s="2"/>
      <c r="B64" s="5"/>
      <c r="C64" s="1"/>
      <c r="D64" s="2"/>
      <c r="E64" s="22"/>
      <c r="F64" s="22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20" customFormat="1" x14ac:dyDescent="0.25">
      <c r="A65" s="2"/>
      <c r="B65" s="5"/>
      <c r="C65" s="1"/>
      <c r="D65" s="2"/>
      <c r="E65" s="22"/>
      <c r="F65" s="22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20" customFormat="1" x14ac:dyDescent="0.25">
      <c r="A66" s="2"/>
      <c r="B66" s="5"/>
      <c r="C66" s="1"/>
      <c r="D66" s="2"/>
      <c r="E66" s="22"/>
      <c r="F66" s="22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20" customFormat="1" x14ac:dyDescent="0.25">
      <c r="A67" s="2"/>
      <c r="B67" s="5"/>
      <c r="C67" s="1"/>
      <c r="D67" s="2"/>
      <c r="E67" s="22"/>
      <c r="F67" s="22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20" customFormat="1" x14ac:dyDescent="0.25">
      <c r="A68" s="2"/>
      <c r="B68" s="5"/>
      <c r="C68" s="1"/>
      <c r="D68" s="2"/>
      <c r="E68" s="22"/>
      <c r="F68" s="22"/>
      <c r="H68" s="1"/>
      <c r="I68" s="1"/>
      <c r="J68" s="1"/>
      <c r="K68" s="1"/>
      <c r="L68" s="1"/>
      <c r="M68" s="1"/>
      <c r="N68" s="1"/>
      <c r="O68" s="1"/>
      <c r="P68" s="1"/>
      <c r="Q68" s="1"/>
    </row>
  </sheetData>
  <autoFilter ref="A4:G34"/>
  <mergeCells count="8">
    <mergeCell ref="A1:G2"/>
    <mergeCell ref="H1:N4"/>
    <mergeCell ref="O1:O4"/>
    <mergeCell ref="A3:A4"/>
    <mergeCell ref="B3:B4"/>
    <mergeCell ref="C3:C4"/>
    <mergeCell ref="D3:D4"/>
    <mergeCell ref="E3:G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0" orientation="portrait" r:id="rId1"/>
  <headerFooter differentFirst="1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68"/>
  <sheetViews>
    <sheetView view="pageBreakPreview" zoomScale="70" zoomScaleNormal="62" zoomScaleSheetLayoutView="70" workbookViewId="0">
      <pane xSplit="4" ySplit="4" topLeftCell="E5" activePane="bottomRight" state="frozen"/>
      <selection activeCell="F20" sqref="F20"/>
      <selection pane="topRight" activeCell="F20" sqref="F20"/>
      <selection pane="bottomLeft" activeCell="F20" sqref="F20"/>
      <selection pane="bottomRight" activeCell="F12" sqref="F12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26.5703125" style="20" customWidth="1"/>
    <col min="6" max="6" width="31.42578125" style="20" customWidth="1"/>
    <col min="7" max="7" width="22.140625" style="20" hidden="1" customWidth="1"/>
    <col min="8" max="8" width="21" style="20" customWidth="1"/>
    <col min="9" max="9" width="36.42578125" style="20" customWidth="1"/>
    <col min="10" max="10" width="0.140625" style="1" customWidth="1"/>
    <col min="11" max="11" width="28.28515625" style="1" customWidth="1"/>
    <col min="12" max="15" width="9.140625" style="1"/>
    <col min="16" max="16" width="31.28515625" style="1" customWidth="1"/>
    <col min="17" max="17" width="36.5703125" style="1" customWidth="1"/>
    <col min="18" max="18" width="9.140625" style="1"/>
    <col min="19" max="19" width="71.28515625" style="1" customWidth="1"/>
    <col min="20" max="16384" width="9.140625" style="1"/>
  </cols>
  <sheetData>
    <row r="1" spans="1:19" ht="15.75" customHeight="1" x14ac:dyDescent="0.25">
      <c r="A1" s="167" t="s">
        <v>185</v>
      </c>
      <c r="B1" s="167"/>
      <c r="C1" s="167"/>
      <c r="D1" s="167"/>
      <c r="E1" s="167"/>
      <c r="F1" s="167"/>
      <c r="G1" s="167"/>
      <c r="H1" s="167"/>
      <c r="I1" s="167"/>
      <c r="J1" s="167"/>
      <c r="K1" s="170" t="s">
        <v>145</v>
      </c>
      <c r="L1" s="170"/>
      <c r="M1" s="170"/>
      <c r="N1" s="170"/>
      <c r="O1" s="170"/>
      <c r="P1" s="170"/>
      <c r="Q1" s="170" t="s">
        <v>68</v>
      </c>
      <c r="R1" s="36"/>
      <c r="S1" s="36"/>
    </row>
    <row r="2" spans="1:19" ht="18.75" customHeight="1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170"/>
      <c r="L2" s="170"/>
      <c r="M2" s="170"/>
      <c r="N2" s="170"/>
      <c r="O2" s="170"/>
      <c r="P2" s="170"/>
      <c r="Q2" s="170"/>
      <c r="R2" s="36"/>
      <c r="S2" s="36"/>
    </row>
    <row r="3" spans="1:19" s="5" customFormat="1" ht="77.2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122</v>
      </c>
      <c r="F3" s="174"/>
      <c r="G3" s="174"/>
      <c r="H3" s="174"/>
      <c r="I3" s="174"/>
      <c r="J3" s="200"/>
      <c r="K3" s="170"/>
      <c r="L3" s="170"/>
      <c r="M3" s="170"/>
      <c r="N3" s="170"/>
      <c r="O3" s="170"/>
      <c r="P3" s="170"/>
      <c r="Q3" s="170"/>
      <c r="R3" s="36"/>
      <c r="S3" s="36"/>
    </row>
    <row r="4" spans="1:19" ht="130.5" customHeight="1" x14ac:dyDescent="0.25">
      <c r="A4" s="171"/>
      <c r="B4" s="172"/>
      <c r="C4" s="171"/>
      <c r="D4" s="171"/>
      <c r="E4" s="18" t="s">
        <v>220</v>
      </c>
      <c r="F4" s="18" t="s">
        <v>221</v>
      </c>
      <c r="G4" s="18" t="s">
        <v>60</v>
      </c>
      <c r="H4" s="18" t="s">
        <v>286</v>
      </c>
      <c r="I4" s="107" t="s">
        <v>61</v>
      </c>
      <c r="J4" s="110" t="s">
        <v>178</v>
      </c>
      <c r="K4" s="170"/>
      <c r="L4" s="170"/>
      <c r="M4" s="170"/>
      <c r="N4" s="170"/>
      <c r="O4" s="170"/>
      <c r="P4" s="170"/>
      <c r="Q4" s="170"/>
      <c r="R4" s="36"/>
      <c r="S4" s="36"/>
    </row>
    <row r="5" spans="1:19" ht="35.25" customHeight="1" x14ac:dyDescent="0.25">
      <c r="A5" s="27">
        <v>1</v>
      </c>
      <c r="B5" s="30" t="s">
        <v>0</v>
      </c>
      <c r="C5" s="31" t="s">
        <v>1</v>
      </c>
      <c r="D5" s="26">
        <v>0</v>
      </c>
      <c r="E5" s="37"/>
      <c r="F5" s="37"/>
      <c r="G5" s="37"/>
      <c r="H5" s="37"/>
      <c r="I5" s="108" t="s">
        <v>63</v>
      </c>
      <c r="J5" s="158"/>
      <c r="K5" s="68"/>
      <c r="L5" s="10"/>
      <c r="M5" s="10"/>
      <c r="N5" s="10"/>
      <c r="O5" s="10"/>
      <c r="P5" s="10"/>
      <c r="Q5" s="10"/>
    </row>
    <row r="6" spans="1:19" ht="24" customHeight="1" x14ac:dyDescent="0.25">
      <c r="A6" s="47">
        <v>2</v>
      </c>
      <c r="B6" s="48" t="s">
        <v>2</v>
      </c>
      <c r="C6" s="49" t="s">
        <v>3</v>
      </c>
      <c r="D6" s="50">
        <v>2</v>
      </c>
      <c r="E6" s="125">
        <v>739324</v>
      </c>
      <c r="F6" s="125">
        <v>121656.18</v>
      </c>
      <c r="G6" s="51">
        <f>F6-E6</f>
        <v>-617667.82000000007</v>
      </c>
      <c r="H6" s="105">
        <f>F6/E6</f>
        <v>0.16455056240565705</v>
      </c>
      <c r="I6" s="129">
        <f>IF(F6="","НЕТ ДАННЫХ",IF(H6&lt;=100%,0,IF(H6&lt;=105%,2,5)))</f>
        <v>0</v>
      </c>
      <c r="J6" s="159" t="s">
        <v>179</v>
      </c>
      <c r="K6" s="10"/>
      <c r="L6" s="10"/>
      <c r="M6" s="10"/>
      <c r="N6" s="10"/>
      <c r="O6" s="10"/>
      <c r="P6" s="10"/>
      <c r="Q6" s="10"/>
    </row>
    <row r="7" spans="1:19" x14ac:dyDescent="0.25">
      <c r="A7" s="47">
        <v>3</v>
      </c>
      <c r="B7" s="48" t="s">
        <v>4</v>
      </c>
      <c r="C7" s="49" t="s">
        <v>5</v>
      </c>
      <c r="D7" s="50">
        <v>70</v>
      </c>
      <c r="E7" s="125">
        <v>1231411296.0899999</v>
      </c>
      <c r="F7" s="125">
        <v>1424838045.3199999</v>
      </c>
      <c r="G7" s="51">
        <f t="shared" ref="G7:G28" si="0">F7-E7</f>
        <v>193426749.23000002</v>
      </c>
      <c r="H7" s="105">
        <f t="shared" ref="H7:H13" si="1">F7/E7</f>
        <v>1.157077289971411</v>
      </c>
      <c r="I7" s="129">
        <f t="shared" ref="I7:I24" si="2">IF(F7="","НЕТ ДАННЫХ",IF(H7&lt;=100%,0,IF(H7&lt;=105%,2,5)))</f>
        <v>5</v>
      </c>
      <c r="J7" s="159"/>
      <c r="K7" s="10"/>
      <c r="L7" s="10"/>
      <c r="M7" s="10"/>
      <c r="N7" s="10"/>
      <c r="O7" s="10"/>
      <c r="P7" s="10"/>
      <c r="Q7" s="10"/>
    </row>
    <row r="8" spans="1:19" x14ac:dyDescent="0.25">
      <c r="A8" s="47">
        <v>4</v>
      </c>
      <c r="B8" s="48" t="s">
        <v>6</v>
      </c>
      <c r="C8" s="49" t="s">
        <v>7</v>
      </c>
      <c r="D8" s="50">
        <v>20</v>
      </c>
      <c r="E8" s="125">
        <v>137455833</v>
      </c>
      <c r="F8" s="125">
        <v>151455587.18000001</v>
      </c>
      <c r="G8" s="51">
        <f t="shared" si="0"/>
        <v>13999754.180000007</v>
      </c>
      <c r="H8" s="105">
        <f t="shared" si="1"/>
        <v>1.1018491094517613</v>
      </c>
      <c r="I8" s="129">
        <f t="shared" si="2"/>
        <v>5</v>
      </c>
      <c r="J8" s="159"/>
      <c r="K8" s="10"/>
      <c r="L8" s="10"/>
      <c r="M8" s="10"/>
      <c r="N8" s="10"/>
      <c r="O8" s="10"/>
      <c r="P8" s="10"/>
      <c r="Q8" s="10"/>
    </row>
    <row r="9" spans="1:19" ht="34.5" customHeight="1" x14ac:dyDescent="0.25">
      <c r="A9" s="47">
        <v>5</v>
      </c>
      <c r="B9" s="48" t="s">
        <v>8</v>
      </c>
      <c r="C9" s="49" t="s">
        <v>9</v>
      </c>
      <c r="D9" s="50">
        <v>3</v>
      </c>
      <c r="E9" s="125">
        <v>9772976.6099999994</v>
      </c>
      <c r="F9" s="125">
        <v>9149491.8800000008</v>
      </c>
      <c r="G9" s="51">
        <f t="shared" si="0"/>
        <v>-623484.72999999858</v>
      </c>
      <c r="H9" s="105">
        <f t="shared" si="1"/>
        <v>0.93620319019672771</v>
      </c>
      <c r="I9" s="129">
        <f t="shared" si="2"/>
        <v>0</v>
      </c>
      <c r="J9" s="159" t="s">
        <v>183</v>
      </c>
      <c r="K9" s="10"/>
      <c r="L9" s="10"/>
      <c r="M9" s="10"/>
      <c r="N9" s="10"/>
      <c r="O9" s="10"/>
      <c r="P9" s="10"/>
      <c r="Q9" s="10"/>
    </row>
    <row r="10" spans="1:19" s="40" customFormat="1" ht="31.5" x14ac:dyDescent="0.25">
      <c r="A10" s="47">
        <v>6</v>
      </c>
      <c r="B10" s="48" t="s">
        <v>67</v>
      </c>
      <c r="C10" s="49" t="s">
        <v>11</v>
      </c>
      <c r="D10" s="50">
        <v>59</v>
      </c>
      <c r="E10" s="125">
        <v>597461544.58000004</v>
      </c>
      <c r="F10" s="125">
        <v>648456445.11000001</v>
      </c>
      <c r="G10" s="51">
        <f t="shared" si="0"/>
        <v>50994900.529999971</v>
      </c>
      <c r="H10" s="105">
        <f t="shared" si="1"/>
        <v>1.0853526071972517</v>
      </c>
      <c r="I10" s="129">
        <f t="shared" si="2"/>
        <v>5</v>
      </c>
      <c r="J10" s="160"/>
      <c r="K10" s="83"/>
      <c r="L10" s="10"/>
      <c r="M10" s="10"/>
      <c r="N10" s="10"/>
      <c r="O10" s="10"/>
      <c r="P10" s="10"/>
      <c r="Q10" s="10"/>
    </row>
    <row r="11" spans="1:19" ht="29.25" customHeight="1" x14ac:dyDescent="0.25">
      <c r="A11" s="47">
        <v>7</v>
      </c>
      <c r="B11" s="48" t="s">
        <v>12</v>
      </c>
      <c r="C11" s="49" t="s">
        <v>13</v>
      </c>
      <c r="D11" s="50">
        <v>9</v>
      </c>
      <c r="E11" s="125">
        <v>101100425.06999999</v>
      </c>
      <c r="F11" s="125">
        <v>64524107.020000003</v>
      </c>
      <c r="G11" s="51">
        <f t="shared" si="0"/>
        <v>-36576318.04999999</v>
      </c>
      <c r="H11" s="105">
        <f t="shared" si="1"/>
        <v>0.6382179597694545</v>
      </c>
      <c r="I11" s="129">
        <f t="shared" si="2"/>
        <v>0</v>
      </c>
      <c r="J11" s="159" t="s">
        <v>180</v>
      </c>
      <c r="K11" s="10"/>
      <c r="L11" s="10"/>
      <c r="M11" s="10"/>
      <c r="N11" s="10"/>
      <c r="O11" s="10"/>
      <c r="P11" s="10"/>
      <c r="Q11" s="10"/>
    </row>
    <row r="12" spans="1:19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125">
        <v>12013861.49</v>
      </c>
      <c r="F12" s="125">
        <v>28658102.140000001</v>
      </c>
      <c r="G12" s="51">
        <f t="shared" si="0"/>
        <v>16644240.65</v>
      </c>
      <c r="H12" s="105">
        <f t="shared" si="1"/>
        <v>2.3854197223643872</v>
      </c>
      <c r="I12" s="129">
        <f t="shared" si="2"/>
        <v>5</v>
      </c>
      <c r="J12" s="159"/>
      <c r="K12" s="10"/>
      <c r="L12" s="10"/>
      <c r="M12" s="10"/>
      <c r="N12" s="10"/>
      <c r="O12" s="10"/>
      <c r="P12" s="10"/>
      <c r="Q12" s="10"/>
    </row>
    <row r="13" spans="1:19" ht="30" customHeight="1" x14ac:dyDescent="0.25">
      <c r="A13" s="47">
        <v>9</v>
      </c>
      <c r="B13" s="48" t="s">
        <v>16</v>
      </c>
      <c r="C13" s="49" t="s">
        <v>17</v>
      </c>
      <c r="D13" s="50">
        <v>7</v>
      </c>
      <c r="E13" s="125">
        <v>28593854.18</v>
      </c>
      <c r="F13" s="125">
        <v>28501162.309999999</v>
      </c>
      <c r="G13" s="51">
        <f t="shared" si="0"/>
        <v>-92691.870000001043</v>
      </c>
      <c r="H13" s="105">
        <f t="shared" si="1"/>
        <v>0.9967583289256321</v>
      </c>
      <c r="I13" s="129">
        <f t="shared" si="2"/>
        <v>0</v>
      </c>
      <c r="J13" s="159" t="s">
        <v>184</v>
      </c>
      <c r="K13" s="10" t="s">
        <v>182</v>
      </c>
      <c r="L13" s="10"/>
      <c r="M13" s="10"/>
      <c r="N13" s="10"/>
      <c r="O13" s="10"/>
      <c r="P13" s="10"/>
      <c r="Q13" s="10"/>
    </row>
    <row r="14" spans="1:19" ht="31.5" x14ac:dyDescent="0.25">
      <c r="A14" s="27">
        <v>10</v>
      </c>
      <c r="B14" s="30" t="s">
        <v>58</v>
      </c>
      <c r="C14" s="31" t="s">
        <v>19</v>
      </c>
      <c r="D14" s="26">
        <v>0</v>
      </c>
      <c r="E14" s="37"/>
      <c r="F14" s="37"/>
      <c r="G14" s="37"/>
      <c r="H14" s="37"/>
      <c r="I14" s="108" t="s">
        <v>63</v>
      </c>
      <c r="J14" s="159"/>
      <c r="K14" s="10"/>
      <c r="L14" s="10"/>
      <c r="M14" s="10"/>
      <c r="N14" s="10"/>
      <c r="O14" s="10"/>
      <c r="P14" s="10"/>
      <c r="Q14" s="10"/>
    </row>
    <row r="15" spans="1:19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125">
        <v>19157969.640000001</v>
      </c>
      <c r="F15" s="125">
        <v>20107927.399999999</v>
      </c>
      <c r="G15" s="51">
        <f t="shared" si="0"/>
        <v>949957.75999999791</v>
      </c>
      <c r="H15" s="105">
        <f t="shared" ref="H15:H24" si="3">F15/E15</f>
        <v>1.0495855133842877</v>
      </c>
      <c r="I15" s="129">
        <f t="shared" si="2"/>
        <v>2</v>
      </c>
      <c r="J15" s="159"/>
      <c r="K15" s="10"/>
      <c r="L15" s="10"/>
      <c r="M15" s="10"/>
      <c r="N15" s="10"/>
      <c r="O15" s="10"/>
      <c r="P15" s="10"/>
      <c r="Q15" s="10"/>
    </row>
    <row r="16" spans="1:19" s="40" customFormat="1" ht="31.5" x14ac:dyDescent="0.25">
      <c r="A16" s="54">
        <v>12</v>
      </c>
      <c r="B16" s="55" t="s">
        <v>22</v>
      </c>
      <c r="C16" s="56" t="s">
        <v>23</v>
      </c>
      <c r="D16" s="57">
        <v>1</v>
      </c>
      <c r="E16" s="197" t="s">
        <v>140</v>
      </c>
      <c r="F16" s="198"/>
      <c r="G16" s="198"/>
      <c r="H16" s="199"/>
      <c r="I16" s="109">
        <v>2.4700000000000002</v>
      </c>
      <c r="J16" s="159"/>
      <c r="K16" s="10"/>
      <c r="L16" s="10"/>
      <c r="M16" s="10"/>
      <c r="N16" s="10"/>
      <c r="O16" s="10"/>
      <c r="P16" s="10"/>
      <c r="Q16" s="10"/>
    </row>
    <row r="17" spans="1:18" s="5" customFormat="1" ht="24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125">
        <v>1175515.01</v>
      </c>
      <c r="F17" s="125">
        <v>1084030.19</v>
      </c>
      <c r="G17" s="51">
        <f t="shared" si="0"/>
        <v>-91484.820000000065</v>
      </c>
      <c r="H17" s="105">
        <f t="shared" si="3"/>
        <v>0.92217469005351105</v>
      </c>
      <c r="I17" s="129">
        <f t="shared" si="2"/>
        <v>0</v>
      </c>
      <c r="J17" s="159"/>
      <c r="K17" s="69"/>
      <c r="L17" s="69"/>
      <c r="M17" s="69"/>
      <c r="N17" s="69"/>
      <c r="O17" s="69"/>
      <c r="P17" s="69"/>
      <c r="Q17" s="69"/>
      <c r="R17" s="59"/>
    </row>
    <row r="18" spans="1:18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125">
        <v>302463621.72000003</v>
      </c>
      <c r="F18" s="125">
        <v>347749939.62</v>
      </c>
      <c r="G18" s="51">
        <f t="shared" si="0"/>
        <v>45286317.899999976</v>
      </c>
      <c r="H18" s="105">
        <f t="shared" si="3"/>
        <v>1.1497248417593933</v>
      </c>
      <c r="I18" s="129">
        <f t="shared" si="2"/>
        <v>5</v>
      </c>
      <c r="J18" s="159"/>
      <c r="K18" s="10"/>
      <c r="L18" s="10"/>
      <c r="M18" s="10"/>
      <c r="N18" s="10"/>
      <c r="O18" s="10"/>
      <c r="P18" s="10"/>
      <c r="Q18" s="10"/>
    </row>
    <row r="19" spans="1:18" ht="30.75" customHeight="1" x14ac:dyDescent="0.25">
      <c r="A19" s="47">
        <v>15</v>
      </c>
      <c r="B19" s="48" t="s">
        <v>27</v>
      </c>
      <c r="C19" s="49" t="s">
        <v>28</v>
      </c>
      <c r="D19" s="50">
        <v>2</v>
      </c>
      <c r="E19" s="125">
        <v>786571.34</v>
      </c>
      <c r="F19" s="125">
        <v>493403.12</v>
      </c>
      <c r="G19" s="51">
        <f t="shared" si="0"/>
        <v>-293168.21999999997</v>
      </c>
      <c r="H19" s="105">
        <f t="shared" si="3"/>
        <v>0.62728336885501068</v>
      </c>
      <c r="I19" s="129">
        <f t="shared" si="2"/>
        <v>0</v>
      </c>
      <c r="J19" s="159" t="s">
        <v>287</v>
      </c>
      <c r="K19" s="10"/>
      <c r="L19" s="10"/>
      <c r="M19" s="10"/>
      <c r="N19" s="10"/>
      <c r="O19" s="10"/>
      <c r="P19" s="10"/>
      <c r="Q19" s="10"/>
    </row>
    <row r="20" spans="1:18" s="5" customFormat="1" ht="33.75" customHeight="1" x14ac:dyDescent="0.25">
      <c r="A20" s="27">
        <v>16</v>
      </c>
      <c r="B20" s="30" t="s">
        <v>29</v>
      </c>
      <c r="C20" s="31" t="s">
        <v>30</v>
      </c>
      <c r="D20" s="26">
        <v>0</v>
      </c>
      <c r="E20" s="37"/>
      <c r="F20" s="37"/>
      <c r="G20" s="37"/>
      <c r="H20" s="37"/>
      <c r="I20" s="108" t="s">
        <v>63</v>
      </c>
      <c r="J20" s="159"/>
      <c r="K20" s="20"/>
      <c r="L20" s="20"/>
      <c r="M20" s="20"/>
      <c r="N20" s="20"/>
      <c r="O20" s="20"/>
      <c r="P20" s="20"/>
      <c r="Q20" s="20"/>
    </row>
    <row r="21" spans="1:18" ht="31.5" x14ac:dyDescent="0.25">
      <c r="A21" s="54">
        <v>17</v>
      </c>
      <c r="B21" s="55" t="s">
        <v>31</v>
      </c>
      <c r="C21" s="56" t="s">
        <v>32</v>
      </c>
      <c r="D21" s="57">
        <v>1</v>
      </c>
      <c r="E21" s="197" t="s">
        <v>140</v>
      </c>
      <c r="F21" s="198"/>
      <c r="G21" s="198"/>
      <c r="H21" s="199"/>
      <c r="I21" s="109">
        <v>2.4700000000000002</v>
      </c>
      <c r="J21" s="159"/>
      <c r="K21" s="10"/>
      <c r="L21" s="10"/>
      <c r="M21" s="10"/>
      <c r="N21" s="10"/>
      <c r="O21" s="10"/>
      <c r="P21" s="10"/>
      <c r="Q21" s="10"/>
    </row>
    <row r="22" spans="1:18" ht="31.5" x14ac:dyDescent="0.25">
      <c r="A22" s="27">
        <v>18</v>
      </c>
      <c r="B22" s="30" t="s">
        <v>33</v>
      </c>
      <c r="C22" s="31" t="s">
        <v>34</v>
      </c>
      <c r="D22" s="26">
        <v>0</v>
      </c>
      <c r="E22" s="37"/>
      <c r="F22" s="37"/>
      <c r="G22" s="37"/>
      <c r="H22" s="37"/>
      <c r="I22" s="108" t="s">
        <v>63</v>
      </c>
      <c r="J22" s="159"/>
      <c r="K22" s="10"/>
      <c r="L22" s="10"/>
      <c r="M22" s="10"/>
      <c r="N22" s="10"/>
      <c r="O22" s="10"/>
      <c r="P22" s="10"/>
      <c r="Q22" s="10"/>
    </row>
    <row r="23" spans="1:18" s="40" customFormat="1" ht="31.5" x14ac:dyDescent="0.25">
      <c r="A23" s="27">
        <v>19</v>
      </c>
      <c r="B23" s="30" t="s">
        <v>35</v>
      </c>
      <c r="C23" s="31" t="s">
        <v>36</v>
      </c>
      <c r="D23" s="26">
        <v>0</v>
      </c>
      <c r="E23" s="37"/>
      <c r="F23" s="37"/>
      <c r="G23" s="37"/>
      <c r="H23" s="37"/>
      <c r="I23" s="108" t="s">
        <v>63</v>
      </c>
      <c r="J23" s="159"/>
      <c r="K23" s="10"/>
      <c r="L23" s="10"/>
      <c r="M23" s="10"/>
      <c r="N23" s="10"/>
      <c r="O23" s="10"/>
      <c r="P23" s="10"/>
      <c r="Q23" s="10"/>
    </row>
    <row r="24" spans="1:18" ht="34.5" customHeight="1" x14ac:dyDescent="0.25">
      <c r="A24" s="47">
        <v>20</v>
      </c>
      <c r="B24" s="48" t="s">
        <v>65</v>
      </c>
      <c r="C24" s="49" t="s">
        <v>38</v>
      </c>
      <c r="D24" s="50">
        <v>7</v>
      </c>
      <c r="E24" s="125">
        <v>108790600.43000001</v>
      </c>
      <c r="F24" s="125">
        <v>95108329.280000001</v>
      </c>
      <c r="G24" s="51">
        <f t="shared" si="0"/>
        <v>-13682271.150000006</v>
      </c>
      <c r="H24" s="105">
        <f t="shared" si="3"/>
        <v>0.87423296593712896</v>
      </c>
      <c r="I24" s="129">
        <f t="shared" si="2"/>
        <v>0</v>
      </c>
      <c r="J24" s="159" t="s">
        <v>181</v>
      </c>
      <c r="K24" s="10"/>
      <c r="L24" s="10"/>
      <c r="M24" s="10"/>
      <c r="N24" s="10"/>
      <c r="O24" s="10"/>
      <c r="P24" s="10"/>
      <c r="Q24" s="10"/>
    </row>
    <row r="25" spans="1:18" ht="31.5" x14ac:dyDescent="0.25">
      <c r="A25" s="27">
        <v>21</v>
      </c>
      <c r="B25" s="30" t="s">
        <v>39</v>
      </c>
      <c r="C25" s="31" t="s">
        <v>45</v>
      </c>
      <c r="D25" s="26">
        <v>0</v>
      </c>
      <c r="E25" s="37"/>
      <c r="F25" s="37"/>
      <c r="G25" s="37"/>
      <c r="H25" s="37"/>
      <c r="I25" s="108" t="s">
        <v>63</v>
      </c>
      <c r="J25" s="159"/>
      <c r="K25" s="10"/>
      <c r="L25" s="10"/>
      <c r="M25" s="10"/>
      <c r="N25" s="10"/>
      <c r="O25" s="10"/>
      <c r="P25" s="10"/>
      <c r="Q25" s="10"/>
    </row>
    <row r="26" spans="1:18" ht="31.5" x14ac:dyDescent="0.25">
      <c r="A26" s="27">
        <v>22</v>
      </c>
      <c r="B26" s="30" t="s">
        <v>59</v>
      </c>
      <c r="C26" s="31" t="s">
        <v>57</v>
      </c>
      <c r="D26" s="26">
        <v>0</v>
      </c>
      <c r="E26" s="37"/>
      <c r="F26" s="37"/>
      <c r="G26" s="37"/>
      <c r="H26" s="37"/>
      <c r="I26" s="108" t="s">
        <v>63</v>
      </c>
      <c r="J26" s="159"/>
      <c r="K26" s="10"/>
      <c r="L26" s="10"/>
      <c r="M26" s="10"/>
      <c r="N26" s="10"/>
      <c r="O26" s="10"/>
      <c r="P26" s="10"/>
      <c r="Q26" s="10"/>
    </row>
    <row r="27" spans="1:18" ht="31.5" x14ac:dyDescent="0.25">
      <c r="A27" s="27">
        <v>23</v>
      </c>
      <c r="B27" s="30" t="s">
        <v>52</v>
      </c>
      <c r="C27" s="31" t="s">
        <v>53</v>
      </c>
      <c r="D27" s="26">
        <v>0</v>
      </c>
      <c r="E27" s="37"/>
      <c r="F27" s="37"/>
      <c r="G27" s="37"/>
      <c r="H27" s="37"/>
      <c r="I27" s="108" t="s">
        <v>63</v>
      </c>
      <c r="J27" s="159"/>
      <c r="K27" s="10"/>
      <c r="L27" s="10"/>
      <c r="M27" s="10"/>
      <c r="N27" s="10"/>
      <c r="O27" s="10"/>
      <c r="P27" s="10"/>
      <c r="Q27" s="10"/>
    </row>
    <row r="28" spans="1:18" s="40" customFormat="1" ht="35.25" customHeight="1" x14ac:dyDescent="0.25">
      <c r="A28" s="47">
        <v>24</v>
      </c>
      <c r="B28" s="48" t="s">
        <v>66</v>
      </c>
      <c r="C28" s="49" t="s">
        <v>49</v>
      </c>
      <c r="D28" s="50">
        <v>36</v>
      </c>
      <c r="E28" s="125">
        <v>94854255.840000004</v>
      </c>
      <c r="F28" s="125">
        <v>103036029.27</v>
      </c>
      <c r="G28" s="51">
        <f t="shared" si="0"/>
        <v>8181773.4299999923</v>
      </c>
      <c r="H28" s="105">
        <f>F28/E28</f>
        <v>1.0862562608028994</v>
      </c>
      <c r="I28" s="129">
        <f>IF(F28="","НЕТ ДАННЫХ",IF(H28&lt;=100%,0,IF(H28&lt;=105%,2,5)))</f>
        <v>5</v>
      </c>
      <c r="J28" s="159"/>
      <c r="K28" s="10"/>
      <c r="L28" s="10"/>
      <c r="M28" s="10"/>
      <c r="N28" s="10"/>
      <c r="O28" s="10"/>
      <c r="P28" s="10"/>
      <c r="Q28" s="10"/>
    </row>
    <row r="29" spans="1:18" s="40" customFormat="1" ht="30.75" customHeight="1" x14ac:dyDescent="0.25">
      <c r="A29" s="27">
        <v>25</v>
      </c>
      <c r="B29" s="30" t="s">
        <v>40</v>
      </c>
      <c r="C29" s="31" t="s">
        <v>50</v>
      </c>
      <c r="D29" s="26">
        <v>0</v>
      </c>
      <c r="E29" s="37"/>
      <c r="F29" s="37"/>
      <c r="G29" s="37"/>
      <c r="H29" s="37"/>
      <c r="I29" s="108" t="s">
        <v>63</v>
      </c>
      <c r="J29" s="159"/>
      <c r="K29" s="10"/>
      <c r="L29" s="10"/>
      <c r="M29" s="10"/>
      <c r="N29" s="10"/>
      <c r="O29" s="10"/>
      <c r="P29" s="10"/>
      <c r="Q29" s="10"/>
    </row>
    <row r="30" spans="1:18" s="40" customFormat="1" ht="31.5" x14ac:dyDescent="0.25">
      <c r="A30" s="27">
        <v>26</v>
      </c>
      <c r="B30" s="30" t="s">
        <v>55</v>
      </c>
      <c r="C30" s="31" t="s">
        <v>56</v>
      </c>
      <c r="D30" s="26">
        <v>0</v>
      </c>
      <c r="E30" s="37"/>
      <c r="F30" s="37"/>
      <c r="G30" s="37"/>
      <c r="H30" s="37"/>
      <c r="I30" s="108" t="s">
        <v>63</v>
      </c>
      <c r="J30" s="159"/>
      <c r="K30" s="10"/>
      <c r="L30" s="10"/>
      <c r="M30" s="10"/>
      <c r="N30" s="10"/>
      <c r="O30" s="10"/>
      <c r="P30" s="10"/>
      <c r="Q30" s="10"/>
    </row>
    <row r="31" spans="1:18" ht="31.5" x14ac:dyDescent="0.25">
      <c r="A31" s="27">
        <v>27</v>
      </c>
      <c r="B31" s="30" t="s">
        <v>69</v>
      </c>
      <c r="C31" s="31" t="s">
        <v>70</v>
      </c>
      <c r="D31" s="26">
        <v>0</v>
      </c>
      <c r="E31" s="37"/>
      <c r="F31" s="37"/>
      <c r="G31" s="37"/>
      <c r="H31" s="37"/>
      <c r="I31" s="108" t="s">
        <v>63</v>
      </c>
      <c r="J31" s="159"/>
      <c r="K31" s="10"/>
      <c r="L31" s="10"/>
      <c r="M31" s="10"/>
      <c r="N31" s="10"/>
      <c r="O31" s="10"/>
      <c r="P31" s="10"/>
      <c r="Q31" s="10"/>
    </row>
    <row r="32" spans="1:18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125">
        <v>11501846.199999999</v>
      </c>
      <c r="F32" s="125">
        <v>15690678.01</v>
      </c>
      <c r="G32" s="51"/>
      <c r="H32" s="105">
        <f>F32/E32</f>
        <v>1.3641877779586378</v>
      </c>
      <c r="I32" s="129">
        <f>IF(F32="","НЕТ ДАННЫХ",IF(H32&lt;=100%,0,IF(H32&lt;=105%,2,5)))</f>
        <v>5</v>
      </c>
      <c r="J32" s="159"/>
      <c r="K32" s="10"/>
      <c r="L32" s="10"/>
      <c r="M32" s="10"/>
      <c r="N32" s="10"/>
      <c r="O32" s="10"/>
      <c r="P32" s="10"/>
      <c r="Q32" s="10"/>
    </row>
    <row r="33" spans="1:17" ht="20.25" customHeight="1" x14ac:dyDescent="0.25">
      <c r="A33" s="34"/>
      <c r="B33" s="20"/>
      <c r="C33" s="10"/>
      <c r="D33" s="34">
        <f>SUM(D5:D32)</f>
        <v>274</v>
      </c>
      <c r="E33" s="124">
        <f>SUM(E5:E32)</f>
        <v>2657279495.1999998</v>
      </c>
      <c r="F33" s="124">
        <f>SUM(F5:F32)</f>
        <v>2938974934.0300002</v>
      </c>
      <c r="G33" s="28"/>
      <c r="H33" s="28" t="s">
        <v>146</v>
      </c>
      <c r="I33" s="35">
        <f>(I28+I24+I19+I18+I17+I15+I13+I12+I11+I10+I9+I8+I7+I6+I32+I16+I16)/17</f>
        <v>2.4670588235294115</v>
      </c>
      <c r="J33" s="10"/>
      <c r="K33" s="10"/>
      <c r="L33" s="10"/>
      <c r="M33" s="10"/>
      <c r="N33" s="10"/>
      <c r="O33" s="10"/>
      <c r="P33" s="10"/>
      <c r="Q33" s="10"/>
    </row>
    <row r="34" spans="1:17" ht="130.15" customHeight="1" x14ac:dyDescent="0.25">
      <c r="A34" s="34"/>
      <c r="B34" s="20"/>
      <c r="C34" s="10"/>
      <c r="D34" s="11" t="s">
        <v>51</v>
      </c>
      <c r="E34" s="19"/>
      <c r="F34" s="86"/>
      <c r="G34" s="19"/>
      <c r="H34" s="19"/>
      <c r="I34" s="33"/>
      <c r="J34" s="10"/>
      <c r="K34" s="10"/>
      <c r="L34" s="10"/>
      <c r="M34" s="10"/>
      <c r="N34" s="10"/>
      <c r="O34" s="10"/>
      <c r="P34" s="10"/>
      <c r="Q34" s="10"/>
    </row>
    <row r="56" spans="1:19" s="20" customFormat="1" x14ac:dyDescent="0.25">
      <c r="A56" s="2"/>
      <c r="B56" s="5"/>
      <c r="C56" s="1"/>
      <c r="D56" s="2"/>
      <c r="E56" s="22"/>
      <c r="F56" s="22"/>
      <c r="G56" s="22"/>
      <c r="H56" s="22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20" customFormat="1" x14ac:dyDescent="0.25">
      <c r="A57" s="2"/>
      <c r="B57" s="5"/>
      <c r="C57" s="1"/>
      <c r="D57" s="2"/>
      <c r="E57" s="22"/>
      <c r="F57" s="22"/>
      <c r="G57" s="22"/>
      <c r="H57" s="22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20" customFormat="1" x14ac:dyDescent="0.25">
      <c r="A58" s="2"/>
      <c r="B58" s="5"/>
      <c r="C58" s="1"/>
      <c r="D58" s="2"/>
      <c r="E58" s="22"/>
      <c r="F58" s="22"/>
      <c r="G58" s="22"/>
      <c r="H58" s="22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20" customFormat="1" x14ac:dyDescent="0.25">
      <c r="A59" s="2"/>
      <c r="B59" s="5"/>
      <c r="C59" s="1"/>
      <c r="D59" s="2"/>
      <c r="E59" s="22"/>
      <c r="F59" s="22"/>
      <c r="G59" s="22"/>
      <c r="H59" s="22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20" customFormat="1" x14ac:dyDescent="0.25">
      <c r="A60" s="2"/>
      <c r="B60" s="5"/>
      <c r="C60" s="1"/>
      <c r="D60" s="2"/>
      <c r="E60" s="22"/>
      <c r="F60" s="22"/>
      <c r="G60" s="22"/>
      <c r="H60" s="22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20" customFormat="1" x14ac:dyDescent="0.25">
      <c r="A61" s="2"/>
      <c r="B61" s="5"/>
      <c r="C61" s="1"/>
      <c r="D61" s="2"/>
      <c r="E61" s="22"/>
      <c r="F61" s="22"/>
      <c r="G61" s="22"/>
      <c r="H61" s="22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20" customFormat="1" x14ac:dyDescent="0.25">
      <c r="A62" s="2"/>
      <c r="B62" s="5"/>
      <c r="C62" s="1"/>
      <c r="D62" s="2"/>
      <c r="E62" s="22"/>
      <c r="F62" s="22"/>
      <c r="G62" s="22"/>
      <c r="H62" s="22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20" customFormat="1" x14ac:dyDescent="0.25">
      <c r="A63" s="2"/>
      <c r="B63" s="5"/>
      <c r="C63" s="1"/>
      <c r="D63" s="2"/>
      <c r="E63" s="22"/>
      <c r="F63" s="22"/>
      <c r="G63" s="22"/>
      <c r="H63" s="22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20" customFormat="1" x14ac:dyDescent="0.25">
      <c r="A64" s="2"/>
      <c r="B64" s="5"/>
      <c r="C64" s="1"/>
      <c r="D64" s="2"/>
      <c r="E64" s="22"/>
      <c r="F64" s="22"/>
      <c r="G64" s="22"/>
      <c r="H64" s="22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0" customFormat="1" x14ac:dyDescent="0.25">
      <c r="A65" s="2"/>
      <c r="B65" s="5"/>
      <c r="C65" s="1"/>
      <c r="D65" s="2"/>
      <c r="E65" s="22"/>
      <c r="F65" s="22"/>
      <c r="G65" s="22"/>
      <c r="H65" s="22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20" customFormat="1" x14ac:dyDescent="0.25">
      <c r="A66" s="2"/>
      <c r="B66" s="5"/>
      <c r="C66" s="1"/>
      <c r="D66" s="2"/>
      <c r="E66" s="22"/>
      <c r="F66" s="22"/>
      <c r="G66" s="22"/>
      <c r="H66" s="22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20" customFormat="1" x14ac:dyDescent="0.25">
      <c r="A67" s="2"/>
      <c r="B67" s="5"/>
      <c r="C67" s="1"/>
      <c r="D67" s="2"/>
      <c r="E67" s="22"/>
      <c r="F67" s="22"/>
      <c r="G67" s="22"/>
      <c r="H67" s="22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20" customFormat="1" x14ac:dyDescent="0.25">
      <c r="A68" s="2"/>
      <c r="B68" s="5"/>
      <c r="C68" s="1"/>
      <c r="D68" s="2"/>
      <c r="E68" s="22"/>
      <c r="F68" s="22"/>
      <c r="G68" s="22"/>
      <c r="H68" s="22"/>
      <c r="J68" s="1"/>
      <c r="K68" s="1"/>
      <c r="L68" s="1"/>
      <c r="M68" s="1"/>
      <c r="N68" s="1"/>
      <c r="O68" s="1"/>
      <c r="P68" s="1"/>
      <c r="Q68" s="1"/>
      <c r="R68" s="1"/>
      <c r="S68" s="1"/>
    </row>
  </sheetData>
  <autoFilter ref="A4:I34"/>
  <mergeCells count="10">
    <mergeCell ref="E21:H21"/>
    <mergeCell ref="E16:H16"/>
    <mergeCell ref="Q1:Q4"/>
    <mergeCell ref="A3:A4"/>
    <mergeCell ref="B3:B4"/>
    <mergeCell ref="C3:C4"/>
    <mergeCell ref="D3:D4"/>
    <mergeCell ref="K1:P4"/>
    <mergeCell ref="E3:J3"/>
    <mergeCell ref="A1:J2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0" fitToHeight="0" orientation="portrait" r:id="rId1"/>
  <headerFooter differentFirst="1">
    <oddFooter>&amp;C&amp;P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8"/>
  <sheetViews>
    <sheetView view="pageBreakPreview" zoomScale="70" zoomScaleNormal="62" zoomScaleSheetLayoutView="70" workbookViewId="0">
      <pane xSplit="4" ySplit="4" topLeftCell="E10" activePane="bottomRight" state="frozen"/>
      <selection activeCell="E23" sqref="E23"/>
      <selection pane="topRight" activeCell="E23" sqref="E23"/>
      <selection pane="bottomLeft" activeCell="E23" sqref="E23"/>
      <selection pane="bottomRight" activeCell="E12" sqref="A1:P34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customWidth="1"/>
    <col min="5" max="5" width="17.5703125" style="20" customWidth="1"/>
    <col min="6" max="6" width="17" style="20" customWidth="1"/>
    <col min="7" max="7" width="15" style="20" customWidth="1"/>
    <col min="8" max="8" width="17.285156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202" t="s">
        <v>147</v>
      </c>
      <c r="J1" s="203"/>
      <c r="K1" s="203"/>
      <c r="L1" s="203"/>
      <c r="M1" s="203"/>
      <c r="N1" s="203"/>
      <c r="O1" s="203"/>
      <c r="P1" s="10"/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203"/>
      <c r="J2" s="203"/>
      <c r="K2" s="203"/>
      <c r="L2" s="203"/>
      <c r="M2" s="203"/>
      <c r="N2" s="203"/>
      <c r="O2" s="203"/>
      <c r="P2" s="10"/>
      <c r="Q2" s="36"/>
      <c r="R2" s="36"/>
    </row>
    <row r="3" spans="1:18" s="5" customFormat="1" ht="42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123</v>
      </c>
      <c r="F3" s="174"/>
      <c r="G3" s="174"/>
      <c r="H3" s="174"/>
      <c r="I3" s="203"/>
      <c r="J3" s="203"/>
      <c r="K3" s="203"/>
      <c r="L3" s="203"/>
      <c r="M3" s="203"/>
      <c r="N3" s="203"/>
      <c r="O3" s="203"/>
      <c r="P3" s="20" t="s">
        <v>68</v>
      </c>
      <c r="Q3" s="36"/>
      <c r="R3" s="36"/>
    </row>
    <row r="4" spans="1:18" ht="86.25" customHeight="1" x14ac:dyDescent="0.25">
      <c r="A4" s="171"/>
      <c r="B4" s="172"/>
      <c r="C4" s="171"/>
      <c r="D4" s="171"/>
      <c r="E4" s="18" t="s">
        <v>62</v>
      </c>
      <c r="F4" s="18" t="s">
        <v>64</v>
      </c>
      <c r="G4" s="18" t="s">
        <v>60</v>
      </c>
      <c r="H4" s="8" t="s">
        <v>61</v>
      </c>
      <c r="I4" s="203"/>
      <c r="J4" s="203"/>
      <c r="K4" s="203"/>
      <c r="L4" s="203"/>
      <c r="M4" s="203"/>
      <c r="N4" s="203"/>
      <c r="O4" s="203"/>
      <c r="P4" s="10"/>
      <c r="Q4" s="36"/>
      <c r="R4" s="36"/>
    </row>
    <row r="5" spans="1:18" x14ac:dyDescent="0.25">
      <c r="A5" s="47">
        <v>1</v>
      </c>
      <c r="B5" s="48" t="s">
        <v>0</v>
      </c>
      <c r="C5" s="49" t="s">
        <v>1</v>
      </c>
      <c r="D5" s="50">
        <v>0</v>
      </c>
      <c r="E5" s="128">
        <v>43518</v>
      </c>
      <c r="F5" s="128">
        <v>43517</v>
      </c>
      <c r="G5" s="58">
        <f>F5-E5</f>
        <v>-1</v>
      </c>
      <c r="H5" s="53">
        <f>IF(F5="","НЕТ ДАННЫХ",IF(G5&lt;=0,5,0))</f>
        <v>5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47">
        <v>2</v>
      </c>
      <c r="B6" s="48" t="s">
        <v>2</v>
      </c>
      <c r="C6" s="49" t="s">
        <v>3</v>
      </c>
      <c r="D6" s="50">
        <v>2</v>
      </c>
      <c r="E6" s="128">
        <v>43518</v>
      </c>
      <c r="F6" s="128">
        <v>43514</v>
      </c>
      <c r="G6" s="58">
        <f t="shared" ref="G6:G32" si="0">F6-E6</f>
        <v>-4</v>
      </c>
      <c r="H6" s="53">
        <f t="shared" ref="H6:H32" si="1">IF(F6="","НЕТ ДАННЫХ",IF(G6&lt;=0,5,0))</f>
        <v>5</v>
      </c>
      <c r="I6" s="66"/>
      <c r="J6" s="10"/>
      <c r="K6" s="10"/>
      <c r="L6" s="10"/>
      <c r="M6" s="10"/>
      <c r="N6" s="10"/>
      <c r="O6" s="10"/>
      <c r="P6" s="10"/>
    </row>
    <row r="7" spans="1:18" x14ac:dyDescent="0.25">
      <c r="A7" s="47">
        <v>3</v>
      </c>
      <c r="B7" s="48" t="s">
        <v>4</v>
      </c>
      <c r="C7" s="49" t="s">
        <v>5</v>
      </c>
      <c r="D7" s="50">
        <v>70</v>
      </c>
      <c r="E7" s="128">
        <v>43518</v>
      </c>
      <c r="F7" s="128">
        <v>43517</v>
      </c>
      <c r="G7" s="58">
        <f t="shared" si="0"/>
        <v>-1</v>
      </c>
      <c r="H7" s="53">
        <f t="shared" si="1"/>
        <v>5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47">
        <v>4</v>
      </c>
      <c r="B8" s="48" t="s">
        <v>6</v>
      </c>
      <c r="C8" s="49" t="s">
        <v>7</v>
      </c>
      <c r="D8" s="50">
        <v>20</v>
      </c>
      <c r="E8" s="128">
        <v>43518</v>
      </c>
      <c r="F8" s="128">
        <v>43517</v>
      </c>
      <c r="G8" s="58">
        <f t="shared" si="0"/>
        <v>-1</v>
      </c>
      <c r="H8" s="53">
        <f t="shared" si="1"/>
        <v>5</v>
      </c>
      <c r="I8" s="10"/>
      <c r="J8" s="10"/>
      <c r="K8" s="10"/>
      <c r="L8" s="10"/>
      <c r="M8" s="10"/>
      <c r="N8" s="10"/>
      <c r="O8" s="10"/>
      <c r="P8" s="10"/>
    </row>
    <row r="9" spans="1:18" ht="31.5" x14ac:dyDescent="0.25">
      <c r="A9" s="47">
        <v>5</v>
      </c>
      <c r="B9" s="48" t="s">
        <v>8</v>
      </c>
      <c r="C9" s="49" t="s">
        <v>9</v>
      </c>
      <c r="D9" s="50">
        <v>3</v>
      </c>
      <c r="E9" s="128">
        <v>43518</v>
      </c>
      <c r="F9" s="128">
        <v>43495</v>
      </c>
      <c r="G9" s="58">
        <f>F9-E9</f>
        <v>-23</v>
      </c>
      <c r="H9" s="53">
        <f t="shared" si="1"/>
        <v>5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128">
        <v>43518</v>
      </c>
      <c r="F10" s="128">
        <v>43518</v>
      </c>
      <c r="G10" s="58">
        <f t="shared" si="0"/>
        <v>0</v>
      </c>
      <c r="H10" s="53">
        <f t="shared" si="1"/>
        <v>5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128">
        <v>43518</v>
      </c>
      <c r="F11" s="128">
        <v>43522</v>
      </c>
      <c r="G11" s="58">
        <f t="shared" si="0"/>
        <v>4</v>
      </c>
      <c r="H11" s="53">
        <f t="shared" si="1"/>
        <v>0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128">
        <v>43518</v>
      </c>
      <c r="F12" s="128">
        <v>43516</v>
      </c>
      <c r="G12" s="58">
        <f t="shared" si="0"/>
        <v>-2</v>
      </c>
      <c r="H12" s="53">
        <f t="shared" si="1"/>
        <v>5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47">
        <v>9</v>
      </c>
      <c r="B13" s="48" t="s">
        <v>16</v>
      </c>
      <c r="C13" s="49" t="s">
        <v>17</v>
      </c>
      <c r="D13" s="50">
        <v>7</v>
      </c>
      <c r="E13" s="128">
        <v>43518</v>
      </c>
      <c r="F13" s="128">
        <v>43517</v>
      </c>
      <c r="G13" s="58">
        <f t="shared" si="0"/>
        <v>-1</v>
      </c>
      <c r="H13" s="53">
        <f t="shared" si="1"/>
        <v>5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128">
        <v>43518</v>
      </c>
      <c r="F14" s="128">
        <v>43496</v>
      </c>
      <c r="G14" s="58">
        <f t="shared" si="0"/>
        <v>-22</v>
      </c>
      <c r="H14" s="53">
        <f t="shared" si="1"/>
        <v>5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128">
        <v>43518</v>
      </c>
      <c r="F15" s="128">
        <v>43510</v>
      </c>
      <c r="G15" s="58">
        <f>F15-E15</f>
        <v>-8</v>
      </c>
      <c r="H15" s="53">
        <f t="shared" si="1"/>
        <v>5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128">
        <v>43518</v>
      </c>
      <c r="F16" s="128">
        <v>43521</v>
      </c>
      <c r="G16" s="58">
        <f t="shared" si="0"/>
        <v>3</v>
      </c>
      <c r="H16" s="53">
        <f t="shared" si="1"/>
        <v>0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21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128">
        <v>43518</v>
      </c>
      <c r="F17" s="128">
        <v>43518</v>
      </c>
      <c r="G17" s="58">
        <f t="shared" si="0"/>
        <v>0</v>
      </c>
      <c r="H17" s="53">
        <f t="shared" si="1"/>
        <v>5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128">
        <v>43518</v>
      </c>
      <c r="F18" s="128">
        <v>43514</v>
      </c>
      <c r="G18" s="58">
        <f t="shared" si="0"/>
        <v>-4</v>
      </c>
      <c r="H18" s="53">
        <f t="shared" si="1"/>
        <v>5</v>
      </c>
      <c r="I18" s="10"/>
      <c r="J18" s="10"/>
      <c r="K18" s="10"/>
      <c r="L18" s="10"/>
      <c r="M18" s="10"/>
      <c r="N18" s="10"/>
      <c r="O18" s="10"/>
      <c r="P18" s="10"/>
    </row>
    <row r="19" spans="1:16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128">
        <v>43518</v>
      </c>
      <c r="F19" s="128">
        <v>43516</v>
      </c>
      <c r="G19" s="58">
        <f t="shared" si="0"/>
        <v>-2</v>
      </c>
      <c r="H19" s="53">
        <f t="shared" si="1"/>
        <v>5</v>
      </c>
      <c r="I19" s="10"/>
      <c r="J19" s="10"/>
      <c r="K19" s="10"/>
      <c r="L19" s="10"/>
      <c r="M19" s="10"/>
      <c r="N19" s="10"/>
      <c r="O19" s="10"/>
      <c r="P19" s="10"/>
    </row>
    <row r="20" spans="1:16" s="5" customFormat="1" ht="49.5" customHeight="1" x14ac:dyDescent="0.25">
      <c r="A20" s="47">
        <v>16</v>
      </c>
      <c r="B20" s="48" t="s">
        <v>29</v>
      </c>
      <c r="C20" s="49" t="s">
        <v>30</v>
      </c>
      <c r="D20" s="50">
        <v>0</v>
      </c>
      <c r="E20" s="128">
        <v>43518</v>
      </c>
      <c r="F20" s="128">
        <v>43511</v>
      </c>
      <c r="G20" s="58">
        <f t="shared" si="0"/>
        <v>-7</v>
      </c>
      <c r="H20" s="53">
        <f t="shared" si="1"/>
        <v>5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128">
        <v>43518</v>
      </c>
      <c r="F21" s="128">
        <v>43507</v>
      </c>
      <c r="G21" s="58">
        <f t="shared" si="0"/>
        <v>-11</v>
      </c>
      <c r="H21" s="53">
        <f t="shared" si="1"/>
        <v>5</v>
      </c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47">
        <v>18</v>
      </c>
      <c r="B22" s="48" t="s">
        <v>33</v>
      </c>
      <c r="C22" s="49" t="s">
        <v>34</v>
      </c>
      <c r="D22" s="50">
        <v>0</v>
      </c>
      <c r="E22" s="128">
        <v>43518</v>
      </c>
      <c r="F22" s="128">
        <v>43518</v>
      </c>
      <c r="G22" s="58">
        <f t="shared" si="0"/>
        <v>0</v>
      </c>
      <c r="H22" s="53">
        <f t="shared" si="1"/>
        <v>5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128">
        <v>43518</v>
      </c>
      <c r="F23" s="128">
        <v>43516</v>
      </c>
      <c r="G23" s="58">
        <f t="shared" si="0"/>
        <v>-2</v>
      </c>
      <c r="H23" s="53">
        <f t="shared" si="1"/>
        <v>5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47">
        <v>20</v>
      </c>
      <c r="B24" s="48" t="s">
        <v>65</v>
      </c>
      <c r="C24" s="49" t="s">
        <v>38</v>
      </c>
      <c r="D24" s="50">
        <v>7</v>
      </c>
      <c r="E24" s="128">
        <v>43518</v>
      </c>
      <c r="F24" s="128">
        <v>43522</v>
      </c>
      <c r="G24" s="58">
        <f t="shared" si="0"/>
        <v>4</v>
      </c>
      <c r="H24" s="53">
        <f t="shared" si="1"/>
        <v>0</v>
      </c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47">
        <v>21</v>
      </c>
      <c r="B25" s="48" t="s">
        <v>39</v>
      </c>
      <c r="C25" s="49" t="s">
        <v>45</v>
      </c>
      <c r="D25" s="50">
        <v>0</v>
      </c>
      <c r="E25" s="128">
        <v>43518</v>
      </c>
      <c r="F25" s="128">
        <v>43502</v>
      </c>
      <c r="G25" s="58">
        <f t="shared" si="0"/>
        <v>-16</v>
      </c>
      <c r="H25" s="53">
        <f t="shared" si="1"/>
        <v>5</v>
      </c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47">
        <v>22</v>
      </c>
      <c r="B26" s="48" t="s">
        <v>59</v>
      </c>
      <c r="C26" s="49" t="s">
        <v>57</v>
      </c>
      <c r="D26" s="50">
        <v>0</v>
      </c>
      <c r="E26" s="128">
        <v>43518</v>
      </c>
      <c r="F26" s="128">
        <v>43518</v>
      </c>
      <c r="G26" s="58">
        <f t="shared" si="0"/>
        <v>0</v>
      </c>
      <c r="H26" s="53">
        <f t="shared" si="1"/>
        <v>5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47">
        <v>23</v>
      </c>
      <c r="B27" s="48" t="s">
        <v>52</v>
      </c>
      <c r="C27" s="49" t="s">
        <v>53</v>
      </c>
      <c r="D27" s="50">
        <v>0</v>
      </c>
      <c r="E27" s="128">
        <v>43518</v>
      </c>
      <c r="F27" s="128">
        <v>43514</v>
      </c>
      <c r="G27" s="58">
        <f t="shared" si="0"/>
        <v>-4</v>
      </c>
      <c r="H27" s="53">
        <f t="shared" si="1"/>
        <v>5</v>
      </c>
      <c r="I27" s="10"/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128">
        <v>43518</v>
      </c>
      <c r="F28" s="128">
        <v>43517</v>
      </c>
      <c r="G28" s="58">
        <f t="shared" si="0"/>
        <v>-1</v>
      </c>
      <c r="H28" s="53">
        <f t="shared" si="1"/>
        <v>5</v>
      </c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47">
        <v>25</v>
      </c>
      <c r="B29" s="48" t="s">
        <v>40</v>
      </c>
      <c r="C29" s="49" t="s">
        <v>50</v>
      </c>
      <c r="D29" s="50">
        <v>0</v>
      </c>
      <c r="E29" s="128">
        <v>43518</v>
      </c>
      <c r="F29" s="128">
        <v>43511</v>
      </c>
      <c r="G29" s="58">
        <f t="shared" si="0"/>
        <v>-7</v>
      </c>
      <c r="H29" s="53">
        <f t="shared" si="1"/>
        <v>5</v>
      </c>
      <c r="I29" s="10"/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47">
        <v>26</v>
      </c>
      <c r="B30" s="48" t="s">
        <v>55</v>
      </c>
      <c r="C30" s="49" t="s">
        <v>56</v>
      </c>
      <c r="D30" s="50">
        <v>0</v>
      </c>
      <c r="E30" s="128">
        <v>43518</v>
      </c>
      <c r="F30" s="128">
        <v>43504</v>
      </c>
      <c r="G30" s="58">
        <f t="shared" si="0"/>
        <v>-14</v>
      </c>
      <c r="H30" s="53">
        <f t="shared" si="1"/>
        <v>5</v>
      </c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47">
        <v>27</v>
      </c>
      <c r="B31" s="48" t="s">
        <v>69</v>
      </c>
      <c r="C31" s="49" t="s">
        <v>70</v>
      </c>
      <c r="D31" s="50">
        <v>0</v>
      </c>
      <c r="E31" s="128">
        <v>43518</v>
      </c>
      <c r="F31" s="128">
        <v>43518</v>
      </c>
      <c r="G31" s="58">
        <f t="shared" si="0"/>
        <v>0</v>
      </c>
      <c r="H31" s="53">
        <f t="shared" si="1"/>
        <v>5</v>
      </c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128">
        <v>43518</v>
      </c>
      <c r="F32" s="128">
        <v>43518</v>
      </c>
      <c r="G32" s="58">
        <f t="shared" si="0"/>
        <v>0</v>
      </c>
      <c r="H32" s="53">
        <f t="shared" si="1"/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>
        <f>SUM(D5:D32)</f>
        <v>277</v>
      </c>
      <c r="E33" s="28"/>
      <c r="F33" s="28"/>
      <c r="G33" s="28" t="s">
        <v>140</v>
      </c>
      <c r="H33" s="35">
        <f>SUM(H5:H32)/28</f>
        <v>4.4642857142857144</v>
      </c>
      <c r="I33" s="10"/>
      <c r="J33" s="10"/>
      <c r="K33" s="10"/>
      <c r="L33" s="10"/>
      <c r="M33" s="10"/>
      <c r="N33" s="10"/>
      <c r="O33" s="10"/>
      <c r="P33" s="10"/>
    </row>
    <row r="34" spans="1:16" ht="130.15" customHeight="1" x14ac:dyDescent="0.25">
      <c r="A34" s="34"/>
      <c r="B34" s="20"/>
      <c r="C34" s="10"/>
      <c r="D34" s="11" t="s">
        <v>51</v>
      </c>
      <c r="E34" s="19"/>
      <c r="F34" s="19"/>
      <c r="G34" s="19"/>
      <c r="H34" s="33"/>
      <c r="I34" s="10"/>
      <c r="J34" s="10"/>
      <c r="K34" s="10"/>
      <c r="L34" s="10"/>
      <c r="M34" s="10"/>
      <c r="N34" s="10"/>
      <c r="O34" s="10"/>
      <c r="P34" s="10"/>
    </row>
    <row r="56" spans="1:18" s="20" customFormat="1" x14ac:dyDescent="0.25">
      <c r="A56" s="2"/>
      <c r="B56" s="5"/>
      <c r="C56" s="1"/>
      <c r="D56" s="2"/>
      <c r="E56" s="22"/>
      <c r="F56" s="22"/>
      <c r="G56" s="2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20" customFormat="1" x14ac:dyDescent="0.25">
      <c r="A57" s="2"/>
      <c r="B57" s="5"/>
      <c r="C57" s="1"/>
      <c r="D57" s="2"/>
      <c r="E57" s="22"/>
      <c r="F57" s="22"/>
      <c r="G57" s="2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20" customFormat="1" x14ac:dyDescent="0.25">
      <c r="A58" s="2"/>
      <c r="B58" s="5"/>
      <c r="C58" s="1"/>
      <c r="D58" s="2"/>
      <c r="E58" s="22"/>
      <c r="F58" s="22"/>
      <c r="G58" s="2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20" customFormat="1" x14ac:dyDescent="0.25">
      <c r="A59" s="2"/>
      <c r="B59" s="5"/>
      <c r="C59" s="1"/>
      <c r="D59" s="2"/>
      <c r="E59" s="22"/>
      <c r="F59" s="22"/>
      <c r="G59" s="2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20" customFormat="1" x14ac:dyDescent="0.25">
      <c r="A60" s="2"/>
      <c r="B60" s="5"/>
      <c r="C60" s="1"/>
      <c r="D60" s="2"/>
      <c r="E60" s="22"/>
      <c r="F60" s="22"/>
      <c r="G60" s="2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20" customFormat="1" x14ac:dyDescent="0.25">
      <c r="A61" s="2"/>
      <c r="B61" s="5"/>
      <c r="C61" s="1"/>
      <c r="D61" s="2"/>
      <c r="E61" s="22"/>
      <c r="F61" s="22"/>
      <c r="G61" s="2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20" customFormat="1" x14ac:dyDescent="0.25">
      <c r="A62" s="2"/>
      <c r="B62" s="5"/>
      <c r="C62" s="1"/>
      <c r="D62" s="2"/>
      <c r="E62" s="22"/>
      <c r="F62" s="22"/>
      <c r="G62" s="2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20" customFormat="1" x14ac:dyDescent="0.25">
      <c r="A63" s="2"/>
      <c r="B63" s="5"/>
      <c r="C63" s="1"/>
      <c r="D63" s="2"/>
      <c r="E63" s="22"/>
      <c r="F63" s="22"/>
      <c r="G63" s="2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20" customFormat="1" x14ac:dyDescent="0.25">
      <c r="A64" s="2"/>
      <c r="B64" s="5"/>
      <c r="C64" s="1"/>
      <c r="D64" s="2"/>
      <c r="E64" s="22"/>
      <c r="F64" s="22"/>
      <c r="G64" s="2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20" customFormat="1" x14ac:dyDescent="0.25">
      <c r="A65" s="2"/>
      <c r="B65" s="5"/>
      <c r="C65" s="1"/>
      <c r="D65" s="2"/>
      <c r="E65" s="22"/>
      <c r="F65" s="22"/>
      <c r="G65" s="2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20" customFormat="1" x14ac:dyDescent="0.25">
      <c r="A66" s="2"/>
      <c r="B66" s="5"/>
      <c r="C66" s="1"/>
      <c r="D66" s="2"/>
      <c r="E66" s="22"/>
      <c r="F66" s="22"/>
      <c r="G66" s="2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20" customFormat="1" x14ac:dyDescent="0.25">
      <c r="A67" s="2"/>
      <c r="B67" s="5"/>
      <c r="C67" s="1"/>
      <c r="D67" s="2"/>
      <c r="E67" s="22"/>
      <c r="F67" s="22"/>
      <c r="G67" s="2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20" customFormat="1" x14ac:dyDescent="0.25">
      <c r="A68" s="2"/>
      <c r="B68" s="5"/>
      <c r="C68" s="1"/>
      <c r="D68" s="2"/>
      <c r="E68" s="22"/>
      <c r="F68" s="22"/>
      <c r="G68" s="22"/>
      <c r="I68" s="1"/>
      <c r="J68" s="1"/>
      <c r="K68" s="1"/>
      <c r="L68" s="1"/>
      <c r="M68" s="1"/>
      <c r="N68" s="1"/>
      <c r="O68" s="1"/>
      <c r="P68" s="1"/>
      <c r="Q68" s="1"/>
      <c r="R68" s="1"/>
    </row>
  </sheetData>
  <autoFilter ref="A4:H34"/>
  <mergeCells count="7">
    <mergeCell ref="A1:H2"/>
    <mergeCell ref="I1:O4"/>
    <mergeCell ref="A3:A4"/>
    <mergeCell ref="B3:B4"/>
    <mergeCell ref="C3:C4"/>
    <mergeCell ref="D3:D4"/>
    <mergeCell ref="E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2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8"/>
  <sheetViews>
    <sheetView view="pageBreakPreview" zoomScale="70" zoomScaleNormal="62" zoomScaleSheetLayoutView="70" workbookViewId="0">
      <pane xSplit="4" ySplit="4" topLeftCell="E11" activePane="bottomRight" state="frozen"/>
      <selection activeCell="E36" sqref="E36"/>
      <selection pane="topRight" activeCell="E36" sqref="E36"/>
      <selection pane="bottomLeft" activeCell="E36" sqref="E36"/>
      <selection pane="bottomRight" activeCell="G29" sqref="G29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17.5703125" style="20" customWidth="1"/>
    <col min="6" max="7" width="23.28515625" style="20" customWidth="1"/>
    <col min="8" max="8" width="17.57031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133</v>
      </c>
      <c r="J1" s="170"/>
      <c r="K1" s="170"/>
      <c r="L1" s="170"/>
      <c r="M1" s="170"/>
      <c r="N1" s="170"/>
      <c r="O1" s="170"/>
      <c r="P1" s="170" t="s">
        <v>134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52.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132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86.25" customHeight="1" x14ac:dyDescent="0.25">
      <c r="A4" s="171"/>
      <c r="B4" s="172"/>
      <c r="C4" s="171"/>
      <c r="D4" s="171"/>
      <c r="E4" s="18" t="s">
        <v>135</v>
      </c>
      <c r="F4" s="18" t="s">
        <v>64</v>
      </c>
      <c r="G4" s="18" t="s">
        <v>60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x14ac:dyDescent="0.25">
      <c r="A5" s="6">
        <v>1</v>
      </c>
      <c r="B5" s="13" t="s">
        <v>0</v>
      </c>
      <c r="C5" s="14" t="s">
        <v>1</v>
      </c>
      <c r="D5" s="77">
        <v>0</v>
      </c>
      <c r="E5" s="80">
        <v>43221</v>
      </c>
      <c r="F5" s="80">
        <v>43209</v>
      </c>
      <c r="G5" s="81">
        <f>F5-E5</f>
        <v>-12</v>
      </c>
      <c r="H5" s="70">
        <f>IF(G5&gt;0,0,IF(F5="","НЕТ ДАННЫХ",5))</f>
        <v>5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6">
        <v>2</v>
      </c>
      <c r="B6" s="13" t="s">
        <v>2</v>
      </c>
      <c r="C6" s="14" t="s">
        <v>3</v>
      </c>
      <c r="D6" s="77">
        <v>2</v>
      </c>
      <c r="E6" s="80">
        <v>43221</v>
      </c>
      <c r="F6" s="80">
        <v>43221</v>
      </c>
      <c r="G6" s="81">
        <f t="shared" ref="G6:G32" si="0">F6-E6</f>
        <v>0</v>
      </c>
      <c r="H6" s="70">
        <f t="shared" ref="H6:H32" si="1">IF(G6&gt;0,0,IF(F6="","НЕТ ДАННЫХ",5))</f>
        <v>5</v>
      </c>
      <c r="I6" s="10"/>
      <c r="J6" s="10"/>
      <c r="K6" s="10"/>
      <c r="L6" s="10"/>
      <c r="M6" s="10"/>
      <c r="N6" s="10"/>
      <c r="O6" s="10"/>
      <c r="P6" s="10"/>
    </row>
    <row r="7" spans="1:18" x14ac:dyDescent="0.25">
      <c r="A7" s="6">
        <v>3</v>
      </c>
      <c r="B7" s="13" t="s">
        <v>4</v>
      </c>
      <c r="C7" s="14" t="s">
        <v>5</v>
      </c>
      <c r="D7" s="77">
        <v>70</v>
      </c>
      <c r="E7" s="80">
        <v>43221</v>
      </c>
      <c r="F7" s="80">
        <v>43218</v>
      </c>
      <c r="G7" s="81">
        <f t="shared" si="0"/>
        <v>-3</v>
      </c>
      <c r="H7" s="70">
        <f t="shared" si="1"/>
        <v>5</v>
      </c>
      <c r="I7" s="10" t="s">
        <v>168</v>
      </c>
      <c r="J7" s="10"/>
      <c r="K7" s="10"/>
      <c r="L7" s="10"/>
      <c r="M7" s="10"/>
      <c r="N7" s="10"/>
      <c r="O7" s="10"/>
      <c r="P7" s="10"/>
    </row>
    <row r="8" spans="1:18" x14ac:dyDescent="0.25">
      <c r="A8" s="91">
        <v>4</v>
      </c>
      <c r="B8" s="92" t="s">
        <v>6</v>
      </c>
      <c r="C8" s="93" t="s">
        <v>7</v>
      </c>
      <c r="D8" s="94">
        <v>20</v>
      </c>
      <c r="E8" s="99">
        <v>43221</v>
      </c>
      <c r="F8" s="99">
        <v>43222</v>
      </c>
      <c r="G8" s="96">
        <f t="shared" si="0"/>
        <v>1</v>
      </c>
      <c r="H8" s="78">
        <f t="shared" si="1"/>
        <v>0</v>
      </c>
      <c r="I8" s="10" t="s">
        <v>172</v>
      </c>
      <c r="J8" s="10"/>
      <c r="K8" s="10"/>
      <c r="L8" s="10"/>
      <c r="M8" s="10"/>
      <c r="N8" s="10"/>
      <c r="O8" s="10"/>
      <c r="P8" s="10"/>
    </row>
    <row r="9" spans="1:18" ht="31.5" x14ac:dyDescent="0.25">
      <c r="A9" s="6">
        <v>5</v>
      </c>
      <c r="B9" s="13" t="s">
        <v>8</v>
      </c>
      <c r="C9" s="14" t="s">
        <v>9</v>
      </c>
      <c r="D9" s="77">
        <v>3</v>
      </c>
      <c r="E9" s="80">
        <v>43221</v>
      </c>
      <c r="F9" s="80">
        <v>43218</v>
      </c>
      <c r="G9" s="81">
        <f t="shared" si="0"/>
        <v>-3</v>
      </c>
      <c r="H9" s="70">
        <f t="shared" si="1"/>
        <v>5</v>
      </c>
      <c r="I9" s="10" t="s">
        <v>174</v>
      </c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91">
        <v>6</v>
      </c>
      <c r="B10" s="92" t="s">
        <v>67</v>
      </c>
      <c r="C10" s="93" t="s">
        <v>11</v>
      </c>
      <c r="D10" s="94">
        <v>62</v>
      </c>
      <c r="E10" s="99">
        <v>43221</v>
      </c>
      <c r="F10" s="99">
        <v>43218</v>
      </c>
      <c r="G10" s="96">
        <f t="shared" si="0"/>
        <v>-3</v>
      </c>
      <c r="H10" s="78">
        <f t="shared" si="1"/>
        <v>5</v>
      </c>
      <c r="I10" s="10" t="s">
        <v>170</v>
      </c>
      <c r="J10" s="10"/>
      <c r="K10" s="10"/>
      <c r="L10" s="10"/>
      <c r="M10" s="10"/>
      <c r="N10" s="10"/>
      <c r="O10" s="10"/>
      <c r="P10" s="10"/>
    </row>
    <row r="11" spans="1:18" ht="31.5" x14ac:dyDescent="0.25">
      <c r="A11" s="6">
        <v>7</v>
      </c>
      <c r="B11" s="13" t="s">
        <v>12</v>
      </c>
      <c r="C11" s="14" t="s">
        <v>13</v>
      </c>
      <c r="D11" s="77">
        <v>9</v>
      </c>
      <c r="E11" s="80">
        <v>43221</v>
      </c>
      <c r="F11" s="80"/>
      <c r="G11" s="81"/>
      <c r="H11" s="70">
        <v>0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6">
        <v>8</v>
      </c>
      <c r="B12" s="13" t="s">
        <v>14</v>
      </c>
      <c r="C12" s="14" t="s">
        <v>15</v>
      </c>
      <c r="D12" s="77">
        <v>3</v>
      </c>
      <c r="E12" s="80">
        <v>43221</v>
      </c>
      <c r="F12" s="80">
        <v>43218</v>
      </c>
      <c r="G12" s="81">
        <f t="shared" si="0"/>
        <v>-3</v>
      </c>
      <c r="H12" s="70">
        <f t="shared" si="1"/>
        <v>5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6">
        <v>9</v>
      </c>
      <c r="B13" s="13" t="s">
        <v>16</v>
      </c>
      <c r="C13" s="14" t="s">
        <v>17</v>
      </c>
      <c r="D13" s="77">
        <v>7</v>
      </c>
      <c r="E13" s="80">
        <v>43221</v>
      </c>
      <c r="F13" s="80">
        <v>43209</v>
      </c>
      <c r="G13" s="81">
        <f t="shared" si="0"/>
        <v>-12</v>
      </c>
      <c r="H13" s="70">
        <f t="shared" si="1"/>
        <v>5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6">
        <v>10</v>
      </c>
      <c r="B14" s="13" t="s">
        <v>58</v>
      </c>
      <c r="C14" s="14" t="s">
        <v>19</v>
      </c>
      <c r="D14" s="77">
        <v>0</v>
      </c>
      <c r="E14" s="80">
        <v>43221</v>
      </c>
      <c r="F14" s="80">
        <v>43220</v>
      </c>
      <c r="G14" s="81">
        <f t="shared" si="0"/>
        <v>-1</v>
      </c>
      <c r="H14" s="70">
        <f t="shared" si="1"/>
        <v>5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6">
        <v>11</v>
      </c>
      <c r="B15" s="13" t="s">
        <v>20</v>
      </c>
      <c r="C15" s="14" t="s">
        <v>21</v>
      </c>
      <c r="D15" s="77">
        <v>3</v>
      </c>
      <c r="E15" s="80">
        <v>43221</v>
      </c>
      <c r="F15" s="80">
        <v>43218</v>
      </c>
      <c r="G15" s="81">
        <f t="shared" si="0"/>
        <v>-3</v>
      </c>
      <c r="H15" s="70">
        <f t="shared" si="1"/>
        <v>5</v>
      </c>
      <c r="I15" s="10" t="s">
        <v>173</v>
      </c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6">
        <v>12</v>
      </c>
      <c r="B16" s="13" t="s">
        <v>22</v>
      </c>
      <c r="C16" s="14" t="s">
        <v>23</v>
      </c>
      <c r="D16" s="77">
        <v>1</v>
      </c>
      <c r="E16" s="80">
        <v>43221</v>
      </c>
      <c r="F16" s="80">
        <v>43220</v>
      </c>
      <c r="G16" s="81">
        <f t="shared" si="0"/>
        <v>-1</v>
      </c>
      <c r="H16" s="70">
        <f t="shared" si="1"/>
        <v>5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20.25" customHeight="1" x14ac:dyDescent="0.25">
      <c r="A17" s="6">
        <v>13</v>
      </c>
      <c r="B17" s="13" t="s">
        <v>48</v>
      </c>
      <c r="C17" s="14" t="s">
        <v>24</v>
      </c>
      <c r="D17" s="77">
        <v>1</v>
      </c>
      <c r="E17" s="80">
        <v>43221</v>
      </c>
      <c r="F17" s="80">
        <v>43218</v>
      </c>
      <c r="G17" s="81">
        <f t="shared" si="0"/>
        <v>-3</v>
      </c>
      <c r="H17" s="70">
        <f t="shared" si="1"/>
        <v>5</v>
      </c>
      <c r="I17" s="10" t="s">
        <v>169</v>
      </c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91">
        <v>14</v>
      </c>
      <c r="B18" s="92" t="s">
        <v>25</v>
      </c>
      <c r="C18" s="93" t="s">
        <v>26</v>
      </c>
      <c r="D18" s="94">
        <v>49</v>
      </c>
      <c r="E18" s="99">
        <v>43221</v>
      </c>
      <c r="F18" s="99">
        <v>43235</v>
      </c>
      <c r="G18" s="96">
        <f t="shared" si="0"/>
        <v>14</v>
      </c>
      <c r="H18" s="78">
        <f>IF(G18&gt;0,0,IF(F17="","НЕТ ДАННЫХ",5))</f>
        <v>0</v>
      </c>
      <c r="I18" s="40" t="s">
        <v>176</v>
      </c>
      <c r="J18" s="10"/>
      <c r="K18" s="10"/>
      <c r="L18" s="10"/>
      <c r="M18" s="10"/>
      <c r="N18" s="10"/>
      <c r="O18" s="10"/>
      <c r="P18" s="10"/>
    </row>
    <row r="19" spans="1:16" ht="23.25" customHeight="1" x14ac:dyDescent="0.25">
      <c r="A19" s="91">
        <v>15</v>
      </c>
      <c r="B19" s="92" t="s">
        <v>27</v>
      </c>
      <c r="C19" s="93" t="s">
        <v>28</v>
      </c>
      <c r="D19" s="94">
        <v>2</v>
      </c>
      <c r="E19" s="99">
        <v>43221</v>
      </c>
      <c r="F19" s="99">
        <v>43223</v>
      </c>
      <c r="G19" s="96">
        <f>F19-E19</f>
        <v>2</v>
      </c>
      <c r="H19" s="78">
        <f t="shared" si="1"/>
        <v>0</v>
      </c>
      <c r="I19" s="10" t="s">
        <v>161</v>
      </c>
      <c r="J19" s="10"/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6">
        <v>16</v>
      </c>
      <c r="B20" s="13" t="s">
        <v>29</v>
      </c>
      <c r="C20" s="14" t="s">
        <v>30</v>
      </c>
      <c r="D20" s="77">
        <v>0</v>
      </c>
      <c r="E20" s="80">
        <v>43221</v>
      </c>
      <c r="F20" s="80">
        <v>43216</v>
      </c>
      <c r="G20" s="81">
        <f t="shared" si="0"/>
        <v>-5</v>
      </c>
      <c r="H20" s="70">
        <f t="shared" si="1"/>
        <v>5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6">
        <v>17</v>
      </c>
      <c r="B21" s="13" t="s">
        <v>31</v>
      </c>
      <c r="C21" s="14" t="s">
        <v>32</v>
      </c>
      <c r="D21" s="77">
        <v>1</v>
      </c>
      <c r="E21" s="80">
        <v>43221</v>
      </c>
      <c r="F21" s="80">
        <v>43206</v>
      </c>
      <c r="G21" s="81">
        <f t="shared" si="0"/>
        <v>-15</v>
      </c>
      <c r="H21" s="70">
        <f t="shared" si="1"/>
        <v>5</v>
      </c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6">
        <v>18</v>
      </c>
      <c r="B22" s="13" t="s">
        <v>33</v>
      </c>
      <c r="C22" s="14" t="s">
        <v>34</v>
      </c>
      <c r="D22" s="77">
        <v>0</v>
      </c>
      <c r="E22" s="80">
        <v>43221</v>
      </c>
      <c r="F22" s="80">
        <v>43206</v>
      </c>
      <c r="G22" s="81">
        <f t="shared" si="0"/>
        <v>-15</v>
      </c>
      <c r="H22" s="70">
        <f t="shared" si="1"/>
        <v>5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x14ac:dyDescent="0.25">
      <c r="A23" s="6">
        <v>19</v>
      </c>
      <c r="B23" s="13" t="s">
        <v>35</v>
      </c>
      <c r="C23" s="14" t="s">
        <v>36</v>
      </c>
      <c r="D23" s="77">
        <v>0</v>
      </c>
      <c r="E23" s="80">
        <v>43221</v>
      </c>
      <c r="F23" s="80">
        <v>43199</v>
      </c>
      <c r="G23" s="81">
        <f t="shared" si="0"/>
        <v>-22</v>
      </c>
      <c r="H23" s="70">
        <f t="shared" si="1"/>
        <v>5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6">
        <v>20</v>
      </c>
      <c r="B24" s="13" t="s">
        <v>65</v>
      </c>
      <c r="C24" s="14" t="s">
        <v>38</v>
      </c>
      <c r="D24" s="77">
        <v>7</v>
      </c>
      <c r="E24" s="80">
        <v>43221</v>
      </c>
      <c r="F24" s="102">
        <v>43230</v>
      </c>
      <c r="G24" s="81">
        <f t="shared" si="0"/>
        <v>9</v>
      </c>
      <c r="H24" s="70">
        <f t="shared" si="1"/>
        <v>0</v>
      </c>
      <c r="I24" s="10" t="s">
        <v>177</v>
      </c>
      <c r="J24" s="10"/>
      <c r="K24" s="10"/>
      <c r="L24" s="10"/>
      <c r="M24" s="10"/>
      <c r="N24" s="10"/>
      <c r="O24" s="10"/>
      <c r="P24" s="10"/>
    </row>
    <row r="25" spans="1:16" x14ac:dyDescent="0.25">
      <c r="A25" s="6">
        <v>21</v>
      </c>
      <c r="B25" s="13" t="s">
        <v>39</v>
      </c>
      <c r="C25" s="14" t="s">
        <v>45</v>
      </c>
      <c r="D25" s="77">
        <v>0</v>
      </c>
      <c r="E25" s="80">
        <v>43221</v>
      </c>
      <c r="F25" s="80">
        <v>43218</v>
      </c>
      <c r="G25" s="81">
        <f t="shared" si="0"/>
        <v>-3</v>
      </c>
      <c r="H25" s="70">
        <f t="shared" si="1"/>
        <v>5</v>
      </c>
      <c r="I25" s="10" t="s">
        <v>167</v>
      </c>
      <c r="J25" s="10"/>
      <c r="K25" s="10"/>
      <c r="L25" s="10"/>
      <c r="M25" s="10"/>
      <c r="N25" s="10"/>
      <c r="O25" s="10"/>
      <c r="P25" s="10"/>
    </row>
    <row r="26" spans="1:16" ht="31.5" x14ac:dyDescent="0.25">
      <c r="A26" s="6">
        <v>22</v>
      </c>
      <c r="B26" s="13" t="s">
        <v>59</v>
      </c>
      <c r="C26" s="14" t="s">
        <v>57</v>
      </c>
      <c r="D26" s="77">
        <v>0</v>
      </c>
      <c r="E26" s="80">
        <v>43221</v>
      </c>
      <c r="F26" s="80">
        <v>43220</v>
      </c>
      <c r="G26" s="81">
        <f t="shared" si="0"/>
        <v>-1</v>
      </c>
      <c r="H26" s="70">
        <f t="shared" si="1"/>
        <v>5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6">
        <v>23</v>
      </c>
      <c r="B27" s="13" t="s">
        <v>52</v>
      </c>
      <c r="C27" s="14" t="s">
        <v>53</v>
      </c>
      <c r="D27" s="77">
        <v>0</v>
      </c>
      <c r="E27" s="80">
        <v>43221</v>
      </c>
      <c r="F27" s="80">
        <v>43224</v>
      </c>
      <c r="G27" s="81">
        <f>F27-E27-2</f>
        <v>1</v>
      </c>
      <c r="H27" s="70">
        <f t="shared" si="1"/>
        <v>0</v>
      </c>
      <c r="I27" s="10" t="s">
        <v>175</v>
      </c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6">
        <v>24</v>
      </c>
      <c r="B28" s="13" t="s">
        <v>66</v>
      </c>
      <c r="C28" s="14" t="s">
        <v>49</v>
      </c>
      <c r="D28" s="77">
        <v>36</v>
      </c>
      <c r="E28" s="80">
        <v>43221</v>
      </c>
      <c r="F28" s="102">
        <v>43229</v>
      </c>
      <c r="G28" s="81">
        <f t="shared" si="0"/>
        <v>8</v>
      </c>
      <c r="H28" s="70">
        <f t="shared" si="1"/>
        <v>0</v>
      </c>
      <c r="I28" s="10" t="s">
        <v>177</v>
      </c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6">
        <v>25</v>
      </c>
      <c r="B29" s="13" t="s">
        <v>40</v>
      </c>
      <c r="C29" s="14" t="s">
        <v>50</v>
      </c>
      <c r="D29" s="77">
        <v>0</v>
      </c>
      <c r="E29" s="80">
        <v>43221</v>
      </c>
      <c r="F29" s="80">
        <v>43215</v>
      </c>
      <c r="G29" s="81">
        <f t="shared" si="0"/>
        <v>-6</v>
      </c>
      <c r="H29" s="70">
        <f t="shared" si="1"/>
        <v>5</v>
      </c>
      <c r="I29" s="100" t="s">
        <v>165</v>
      </c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6">
        <v>26</v>
      </c>
      <c r="B30" s="13" t="s">
        <v>55</v>
      </c>
      <c r="C30" s="14" t="s">
        <v>56</v>
      </c>
      <c r="D30" s="77">
        <v>0</v>
      </c>
      <c r="E30" s="80">
        <v>43221</v>
      </c>
      <c r="F30" s="80">
        <v>43206</v>
      </c>
      <c r="G30" s="81">
        <f t="shared" si="0"/>
        <v>-15</v>
      </c>
      <c r="H30" s="70">
        <f t="shared" si="1"/>
        <v>5</v>
      </c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6">
        <v>27</v>
      </c>
      <c r="B31" s="13" t="s">
        <v>69</v>
      </c>
      <c r="C31" s="14" t="s">
        <v>70</v>
      </c>
      <c r="D31" s="77">
        <v>0</v>
      </c>
      <c r="E31" s="80">
        <v>43221</v>
      </c>
      <c r="F31" s="80">
        <v>43216</v>
      </c>
      <c r="G31" s="81">
        <f t="shared" si="0"/>
        <v>-5</v>
      </c>
      <c r="H31" s="70">
        <f t="shared" si="1"/>
        <v>5</v>
      </c>
      <c r="I31" s="10" t="s">
        <v>166</v>
      </c>
      <c r="J31" s="10"/>
      <c r="K31" s="10"/>
      <c r="L31" s="10"/>
      <c r="M31" s="10"/>
      <c r="N31" s="10"/>
      <c r="O31" s="10"/>
      <c r="P31" s="10"/>
    </row>
    <row r="32" spans="1:16" ht="31.5" x14ac:dyDescent="0.25">
      <c r="A32" s="6">
        <v>28</v>
      </c>
      <c r="B32" s="13" t="s">
        <v>71</v>
      </c>
      <c r="C32" s="14" t="s">
        <v>72</v>
      </c>
      <c r="D32" s="77">
        <v>1</v>
      </c>
      <c r="E32" s="80">
        <v>43221</v>
      </c>
      <c r="F32" s="80">
        <v>43220</v>
      </c>
      <c r="G32" s="81">
        <f t="shared" si="0"/>
        <v>-1</v>
      </c>
      <c r="H32" s="70">
        <f t="shared" si="1"/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>
        <f>SUM(D5:D32)</f>
        <v>277</v>
      </c>
      <c r="E33" s="83"/>
      <c r="F33" s="83"/>
      <c r="G33" s="83" t="s">
        <v>140</v>
      </c>
      <c r="H33" s="35">
        <f>SUM(H5:H32)/28</f>
        <v>3.75</v>
      </c>
      <c r="I33" s="10"/>
      <c r="J33" s="10"/>
      <c r="K33" s="10"/>
      <c r="L33" s="10"/>
      <c r="M33" s="10"/>
      <c r="N33" s="10"/>
      <c r="O33" s="10"/>
      <c r="P33" s="10"/>
    </row>
    <row r="34" spans="1:16" ht="130.15" customHeight="1" x14ac:dyDescent="0.25">
      <c r="A34" s="34"/>
      <c r="B34" s="20"/>
      <c r="C34" s="10"/>
      <c r="D34" s="11" t="s">
        <v>51</v>
      </c>
      <c r="E34" s="19"/>
      <c r="F34" s="19"/>
      <c r="G34" s="19"/>
      <c r="H34" s="33"/>
      <c r="I34" s="10"/>
      <c r="J34" s="10"/>
      <c r="K34" s="10"/>
      <c r="L34" s="10"/>
      <c r="M34" s="10"/>
      <c r="N34" s="10"/>
      <c r="O34" s="10"/>
      <c r="P34" s="10"/>
    </row>
    <row r="56" spans="1:18" s="20" customFormat="1" x14ac:dyDescent="0.25">
      <c r="A56" s="2"/>
      <c r="B56" s="5"/>
      <c r="C56" s="1"/>
      <c r="D56" s="2"/>
      <c r="E56" s="22"/>
      <c r="F56" s="22"/>
      <c r="G56" s="2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20" customFormat="1" x14ac:dyDescent="0.25">
      <c r="A57" s="2"/>
      <c r="B57" s="5"/>
      <c r="C57" s="1"/>
      <c r="D57" s="2"/>
      <c r="E57" s="22"/>
      <c r="F57" s="22"/>
      <c r="G57" s="2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20" customFormat="1" x14ac:dyDescent="0.25">
      <c r="A58" s="2"/>
      <c r="B58" s="5"/>
      <c r="C58" s="1"/>
      <c r="D58" s="2"/>
      <c r="E58" s="22"/>
      <c r="F58" s="22"/>
      <c r="G58" s="2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20" customFormat="1" x14ac:dyDescent="0.25">
      <c r="A59" s="2"/>
      <c r="B59" s="5"/>
      <c r="C59" s="1"/>
      <c r="D59" s="2"/>
      <c r="E59" s="22"/>
      <c r="F59" s="22"/>
      <c r="G59" s="2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20" customFormat="1" x14ac:dyDescent="0.25">
      <c r="A60" s="2"/>
      <c r="B60" s="5"/>
      <c r="C60" s="1"/>
      <c r="D60" s="2"/>
      <c r="E60" s="22"/>
      <c r="F60" s="22"/>
      <c r="G60" s="2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20" customFormat="1" x14ac:dyDescent="0.25">
      <c r="A61" s="2"/>
      <c r="B61" s="5"/>
      <c r="C61" s="1"/>
      <c r="D61" s="2"/>
      <c r="E61" s="22"/>
      <c r="F61" s="22"/>
      <c r="G61" s="2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20" customFormat="1" x14ac:dyDescent="0.25">
      <c r="A62" s="2"/>
      <c r="B62" s="5"/>
      <c r="C62" s="1"/>
      <c r="D62" s="2"/>
      <c r="E62" s="22"/>
      <c r="F62" s="22"/>
      <c r="G62" s="2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20" customFormat="1" x14ac:dyDescent="0.25">
      <c r="A63" s="2"/>
      <c r="B63" s="5"/>
      <c r="C63" s="1"/>
      <c r="D63" s="2"/>
      <c r="E63" s="22"/>
      <c r="F63" s="22"/>
      <c r="G63" s="2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20" customFormat="1" x14ac:dyDescent="0.25">
      <c r="A64" s="2"/>
      <c r="B64" s="5"/>
      <c r="C64" s="1"/>
      <c r="D64" s="2"/>
      <c r="E64" s="22"/>
      <c r="F64" s="22"/>
      <c r="G64" s="2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20" customFormat="1" x14ac:dyDescent="0.25">
      <c r="A65" s="2"/>
      <c r="B65" s="5"/>
      <c r="C65" s="1"/>
      <c r="D65" s="2"/>
      <c r="E65" s="22"/>
      <c r="F65" s="22"/>
      <c r="G65" s="2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20" customFormat="1" x14ac:dyDescent="0.25">
      <c r="A66" s="2"/>
      <c r="B66" s="5"/>
      <c r="C66" s="1"/>
      <c r="D66" s="2"/>
      <c r="E66" s="22"/>
      <c r="F66" s="22"/>
      <c r="G66" s="2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20" customFormat="1" x14ac:dyDescent="0.25">
      <c r="A67" s="2"/>
      <c r="B67" s="5"/>
      <c r="C67" s="1"/>
      <c r="D67" s="2"/>
      <c r="E67" s="22"/>
      <c r="F67" s="22"/>
      <c r="G67" s="2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20" customFormat="1" x14ac:dyDescent="0.25">
      <c r="A68" s="2"/>
      <c r="B68" s="5"/>
      <c r="C68" s="1"/>
      <c r="D68" s="2"/>
      <c r="E68" s="22"/>
      <c r="F68" s="22"/>
      <c r="G68" s="22"/>
      <c r="I68" s="1"/>
      <c r="J68" s="1"/>
      <c r="K68" s="1"/>
      <c r="L68" s="1"/>
      <c r="M68" s="1"/>
      <c r="N68" s="1"/>
      <c r="O68" s="1"/>
      <c r="P68" s="1"/>
      <c r="Q68" s="1"/>
      <c r="R68" s="1"/>
    </row>
  </sheetData>
  <autoFilter ref="A4:H34"/>
  <mergeCells count="8">
    <mergeCell ref="A1:H2"/>
    <mergeCell ref="I1:O4"/>
    <mergeCell ref="P1:P4"/>
    <mergeCell ref="A3:A4"/>
    <mergeCell ref="B3:B4"/>
    <mergeCell ref="C3:C4"/>
    <mergeCell ref="D3:D4"/>
    <mergeCell ref="E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0" orientation="portrait" r:id="rId1"/>
  <headerFooter differentFirst="1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8"/>
  <sheetViews>
    <sheetView view="pageBreakPreview" zoomScale="70" zoomScaleNormal="62" zoomScaleSheetLayoutView="70" workbookViewId="0">
      <pane xSplit="4" ySplit="4" topLeftCell="E20" activePane="bottomRight" state="frozen"/>
      <selection activeCell="E36" sqref="E36"/>
      <selection pane="topRight" activeCell="E36" sqref="E36"/>
      <selection pane="bottomLeft" activeCell="E36" sqref="E36"/>
      <selection pane="bottomRight" activeCell="B39" sqref="A1:XFD1048576"/>
    </sheetView>
  </sheetViews>
  <sheetFormatPr defaultColWidth="9.140625" defaultRowHeight="15.75" x14ac:dyDescent="0.25"/>
  <cols>
    <col min="1" max="1" width="6.28515625" style="2" customWidth="1"/>
    <col min="2" max="2" width="64" style="5" customWidth="1"/>
    <col min="3" max="3" width="11.85546875" style="1" customWidth="1"/>
    <col min="4" max="4" width="9.42578125" style="2" customWidth="1"/>
    <col min="5" max="5" width="52.28515625" style="20" customWidth="1"/>
    <col min="6" max="6" width="19.28515625" style="20" customWidth="1"/>
    <col min="7" max="7" width="37.28515625" style="20" customWidth="1"/>
    <col min="8" max="8" width="12.7109375" style="1" bestFit="1" customWidth="1"/>
    <col min="9" max="13" width="9.140625" style="1"/>
    <col min="14" max="14" width="31.28515625" style="1" customWidth="1"/>
    <col min="15" max="15" width="36.5703125" style="1" customWidth="1"/>
    <col min="16" max="16" width="9.140625" style="1"/>
    <col min="17" max="17" width="71.28515625" style="1" customWidth="1"/>
    <col min="18" max="16384" width="9.140625" style="1"/>
  </cols>
  <sheetData>
    <row r="1" spans="1:17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85" t="s">
        <v>148</v>
      </c>
      <c r="I1" s="185"/>
      <c r="J1" s="185"/>
      <c r="K1" s="185"/>
      <c r="L1" s="185"/>
      <c r="M1" s="185"/>
      <c r="N1" s="185"/>
      <c r="O1" s="185" t="s">
        <v>75</v>
      </c>
      <c r="P1" s="36"/>
      <c r="Q1" s="36"/>
    </row>
    <row r="2" spans="1:17" ht="18.75" customHeight="1" x14ac:dyDescent="0.25">
      <c r="A2" s="169"/>
      <c r="B2" s="169"/>
      <c r="C2" s="169"/>
      <c r="D2" s="169"/>
      <c r="E2" s="169"/>
      <c r="F2" s="169"/>
      <c r="G2" s="169"/>
      <c r="H2" s="185"/>
      <c r="I2" s="185"/>
      <c r="J2" s="185"/>
      <c r="K2" s="185"/>
      <c r="L2" s="185"/>
      <c r="M2" s="185"/>
      <c r="N2" s="185"/>
      <c r="O2" s="185"/>
      <c r="P2" s="36"/>
      <c r="Q2" s="36"/>
    </row>
    <row r="3" spans="1:17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124</v>
      </c>
      <c r="F3" s="174"/>
      <c r="G3" s="174"/>
      <c r="H3" s="185"/>
      <c r="I3" s="185"/>
      <c r="J3" s="185"/>
      <c r="K3" s="185"/>
      <c r="L3" s="185"/>
      <c r="M3" s="185"/>
      <c r="N3" s="185"/>
      <c r="O3" s="185"/>
      <c r="P3" s="36"/>
      <c r="Q3" s="36"/>
    </row>
    <row r="4" spans="1:17" ht="91.5" customHeight="1" x14ac:dyDescent="0.25">
      <c r="A4" s="171"/>
      <c r="B4" s="172"/>
      <c r="C4" s="171"/>
      <c r="D4" s="171"/>
      <c r="E4" s="18" t="s">
        <v>76</v>
      </c>
      <c r="F4" s="18" t="s">
        <v>77</v>
      </c>
      <c r="G4" s="8" t="s">
        <v>61</v>
      </c>
      <c r="H4" s="185"/>
      <c r="I4" s="185"/>
      <c r="J4" s="185"/>
      <c r="K4" s="185"/>
      <c r="L4" s="185"/>
      <c r="M4" s="185"/>
      <c r="N4" s="185"/>
      <c r="O4" s="185"/>
      <c r="P4" s="36"/>
      <c r="Q4" s="36"/>
    </row>
    <row r="5" spans="1:17" ht="33" customHeight="1" x14ac:dyDescent="0.25">
      <c r="A5" s="27">
        <v>1</v>
      </c>
      <c r="B5" s="30" t="s">
        <v>0</v>
      </c>
      <c r="C5" s="31" t="s">
        <v>1</v>
      </c>
      <c r="D5" s="26">
        <v>0</v>
      </c>
      <c r="E5" s="37"/>
      <c r="F5" s="46"/>
      <c r="G5" s="32" t="s">
        <v>63</v>
      </c>
    </row>
    <row r="6" spans="1:17" x14ac:dyDescent="0.25">
      <c r="A6" s="47">
        <v>2</v>
      </c>
      <c r="B6" s="48" t="s">
        <v>2</v>
      </c>
      <c r="C6" s="49" t="s">
        <v>3</v>
      </c>
      <c r="D6" s="50">
        <v>2</v>
      </c>
      <c r="E6" s="51">
        <v>2</v>
      </c>
      <c r="F6" s="52">
        <f>E6/D6</f>
        <v>1</v>
      </c>
      <c r="G6" s="53">
        <f t="shared" ref="G6:G32" si="0">IF(E6="","НЕТ ДАННЫХ",IF(F6&lt;80%,0,IF(F6&lt;90%,1,IF(F6&lt;95%,3,5))))</f>
        <v>5</v>
      </c>
    </row>
    <row r="7" spans="1:17" x14ac:dyDescent="0.25">
      <c r="A7" s="47">
        <v>3</v>
      </c>
      <c r="B7" s="48" t="s">
        <v>4</v>
      </c>
      <c r="C7" s="49" t="s">
        <v>5</v>
      </c>
      <c r="D7" s="50">
        <v>70</v>
      </c>
      <c r="E7" s="51">
        <v>61</v>
      </c>
      <c r="F7" s="52">
        <f t="shared" ref="F7:F32" si="1">E7/D7</f>
        <v>0.87142857142857144</v>
      </c>
      <c r="G7" s="53">
        <f t="shared" si="0"/>
        <v>1</v>
      </c>
    </row>
    <row r="8" spans="1:17" x14ac:dyDescent="0.25">
      <c r="A8" s="47">
        <v>4</v>
      </c>
      <c r="B8" s="48" t="s">
        <v>6</v>
      </c>
      <c r="C8" s="49" t="s">
        <v>7</v>
      </c>
      <c r="D8" s="50">
        <v>20</v>
      </c>
      <c r="E8" s="51">
        <v>20</v>
      </c>
      <c r="F8" s="52">
        <f t="shared" si="1"/>
        <v>1</v>
      </c>
      <c r="G8" s="53">
        <f t="shared" si="0"/>
        <v>5</v>
      </c>
    </row>
    <row r="9" spans="1:17" ht="31.5" x14ac:dyDescent="0.25">
      <c r="A9" s="47">
        <v>5</v>
      </c>
      <c r="B9" s="48" t="s">
        <v>8</v>
      </c>
      <c r="C9" s="49" t="s">
        <v>9</v>
      </c>
      <c r="D9" s="50">
        <v>3</v>
      </c>
      <c r="E9" s="51">
        <v>3</v>
      </c>
      <c r="F9" s="52">
        <f t="shared" si="1"/>
        <v>1</v>
      </c>
      <c r="G9" s="53">
        <f t="shared" si="0"/>
        <v>5</v>
      </c>
    </row>
    <row r="10" spans="1:17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51">
        <v>55</v>
      </c>
      <c r="F10" s="52">
        <f t="shared" si="1"/>
        <v>0.88709677419354838</v>
      </c>
      <c r="G10" s="53">
        <f t="shared" si="0"/>
        <v>1</v>
      </c>
    </row>
    <row r="11" spans="1:17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1">
        <v>8</v>
      </c>
      <c r="F11" s="52">
        <f t="shared" si="1"/>
        <v>0.88888888888888884</v>
      </c>
      <c r="G11" s="53">
        <f t="shared" si="0"/>
        <v>1</v>
      </c>
    </row>
    <row r="12" spans="1:17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1">
        <v>3</v>
      </c>
      <c r="F12" s="52">
        <f t="shared" si="1"/>
        <v>1</v>
      </c>
      <c r="G12" s="53">
        <f t="shared" si="0"/>
        <v>5</v>
      </c>
    </row>
    <row r="13" spans="1:17" ht="31.5" x14ac:dyDescent="0.25">
      <c r="A13" s="47">
        <v>9</v>
      </c>
      <c r="B13" s="48" t="s">
        <v>16</v>
      </c>
      <c r="C13" s="49" t="s">
        <v>17</v>
      </c>
      <c r="D13" s="50">
        <v>7</v>
      </c>
      <c r="E13" s="51">
        <v>7</v>
      </c>
      <c r="F13" s="52">
        <f t="shared" si="1"/>
        <v>1</v>
      </c>
      <c r="G13" s="53">
        <f t="shared" si="0"/>
        <v>5</v>
      </c>
    </row>
    <row r="14" spans="1:17" ht="31.5" x14ac:dyDescent="0.25">
      <c r="A14" s="27">
        <v>10</v>
      </c>
      <c r="B14" s="30" t="s">
        <v>58</v>
      </c>
      <c r="C14" s="31" t="s">
        <v>19</v>
      </c>
      <c r="D14" s="26">
        <v>0</v>
      </c>
      <c r="E14" s="37"/>
      <c r="F14" s="46"/>
      <c r="G14" s="32" t="s">
        <v>63</v>
      </c>
    </row>
    <row r="15" spans="1:17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51">
        <v>3</v>
      </c>
      <c r="F15" s="52">
        <f t="shared" si="1"/>
        <v>1</v>
      </c>
      <c r="G15" s="53">
        <f t="shared" si="0"/>
        <v>5</v>
      </c>
    </row>
    <row r="16" spans="1:17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51">
        <v>1</v>
      </c>
      <c r="F16" s="52">
        <f t="shared" si="1"/>
        <v>1</v>
      </c>
      <c r="G16" s="53">
        <f t="shared" si="0"/>
        <v>5</v>
      </c>
    </row>
    <row r="17" spans="1:8" s="5" customFormat="1" ht="27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51">
        <v>0</v>
      </c>
      <c r="F17" s="52">
        <f t="shared" si="1"/>
        <v>0</v>
      </c>
      <c r="G17" s="53">
        <f t="shared" si="0"/>
        <v>0</v>
      </c>
    </row>
    <row r="18" spans="1:8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51">
        <v>38</v>
      </c>
      <c r="F18" s="52">
        <f t="shared" si="1"/>
        <v>0.77551020408163263</v>
      </c>
      <c r="G18" s="53">
        <f t="shared" si="0"/>
        <v>0</v>
      </c>
    </row>
    <row r="19" spans="1:8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51">
        <v>2</v>
      </c>
      <c r="F19" s="52">
        <f t="shared" si="1"/>
        <v>1</v>
      </c>
      <c r="G19" s="53">
        <f t="shared" si="0"/>
        <v>5</v>
      </c>
    </row>
    <row r="20" spans="1:8" s="5" customFormat="1" ht="37.5" customHeight="1" x14ac:dyDescent="0.25">
      <c r="A20" s="27">
        <v>16</v>
      </c>
      <c r="B20" s="30" t="s">
        <v>29</v>
      </c>
      <c r="C20" s="31" t="s">
        <v>30</v>
      </c>
      <c r="D20" s="26">
        <v>0</v>
      </c>
      <c r="E20" s="37"/>
      <c r="F20" s="37"/>
      <c r="G20" s="32" t="s">
        <v>63</v>
      </c>
    </row>
    <row r="21" spans="1:8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51">
        <v>1</v>
      </c>
      <c r="F21" s="52">
        <f t="shared" si="1"/>
        <v>1</v>
      </c>
      <c r="G21" s="53">
        <f t="shared" si="0"/>
        <v>5</v>
      </c>
    </row>
    <row r="22" spans="1:8" ht="31.5" x14ac:dyDescent="0.25">
      <c r="A22" s="27">
        <v>18</v>
      </c>
      <c r="B22" s="30" t="s">
        <v>33</v>
      </c>
      <c r="C22" s="31" t="s">
        <v>34</v>
      </c>
      <c r="D22" s="26">
        <v>0</v>
      </c>
      <c r="E22" s="37"/>
      <c r="F22" s="46"/>
      <c r="G22" s="32" t="s">
        <v>63</v>
      </c>
    </row>
    <row r="23" spans="1:8" s="40" customFormat="1" ht="31.5" x14ac:dyDescent="0.25">
      <c r="A23" s="27">
        <v>19</v>
      </c>
      <c r="B23" s="30" t="s">
        <v>35</v>
      </c>
      <c r="C23" s="31" t="s">
        <v>36</v>
      </c>
      <c r="D23" s="26">
        <v>0</v>
      </c>
      <c r="E23" s="37"/>
      <c r="F23" s="46"/>
      <c r="G23" s="32" t="s">
        <v>63</v>
      </c>
      <c r="H23" s="41"/>
    </row>
    <row r="24" spans="1:8" x14ac:dyDescent="0.25">
      <c r="A24" s="47">
        <v>20</v>
      </c>
      <c r="B24" s="48" t="s">
        <v>65</v>
      </c>
      <c r="C24" s="49" t="s">
        <v>38</v>
      </c>
      <c r="D24" s="50">
        <v>7</v>
      </c>
      <c r="E24" s="51">
        <v>6</v>
      </c>
      <c r="F24" s="52">
        <f t="shared" si="1"/>
        <v>0.8571428571428571</v>
      </c>
      <c r="G24" s="53">
        <f t="shared" si="0"/>
        <v>1</v>
      </c>
    </row>
    <row r="25" spans="1:8" ht="31.5" x14ac:dyDescent="0.25">
      <c r="A25" s="27">
        <v>21</v>
      </c>
      <c r="B25" s="30" t="s">
        <v>39</v>
      </c>
      <c r="C25" s="31" t="s">
        <v>45</v>
      </c>
      <c r="D25" s="26">
        <v>0</v>
      </c>
      <c r="E25" s="37"/>
      <c r="F25" s="46"/>
      <c r="G25" s="32" t="s">
        <v>63</v>
      </c>
    </row>
    <row r="26" spans="1:8" ht="31.5" x14ac:dyDescent="0.25">
      <c r="A26" s="27">
        <v>22</v>
      </c>
      <c r="B26" s="30" t="s">
        <v>59</v>
      </c>
      <c r="C26" s="31" t="s">
        <v>57</v>
      </c>
      <c r="D26" s="26">
        <v>0</v>
      </c>
      <c r="E26" s="37"/>
      <c r="F26" s="46"/>
      <c r="G26" s="32" t="s">
        <v>63</v>
      </c>
    </row>
    <row r="27" spans="1:8" ht="31.5" x14ac:dyDescent="0.25">
      <c r="A27" s="27">
        <v>23</v>
      </c>
      <c r="B27" s="30" t="s">
        <v>52</v>
      </c>
      <c r="C27" s="31" t="s">
        <v>53</v>
      </c>
      <c r="D27" s="26">
        <v>0</v>
      </c>
      <c r="E27" s="37"/>
      <c r="F27" s="46"/>
      <c r="G27" s="32" t="s">
        <v>63</v>
      </c>
    </row>
    <row r="28" spans="1:8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51">
        <v>33</v>
      </c>
      <c r="F28" s="52">
        <f t="shared" si="1"/>
        <v>0.91666666666666663</v>
      </c>
      <c r="G28" s="53">
        <f t="shared" si="0"/>
        <v>3</v>
      </c>
    </row>
    <row r="29" spans="1:8" s="40" customFormat="1" ht="30.75" customHeight="1" x14ac:dyDescent="0.25">
      <c r="A29" s="27">
        <v>25</v>
      </c>
      <c r="B29" s="30" t="s">
        <v>40</v>
      </c>
      <c r="C29" s="31" t="s">
        <v>50</v>
      </c>
      <c r="D29" s="26">
        <v>0</v>
      </c>
      <c r="E29" s="37"/>
      <c r="F29" s="46"/>
      <c r="G29" s="32" t="s">
        <v>63</v>
      </c>
    </row>
    <row r="30" spans="1:8" s="40" customFormat="1" ht="31.5" x14ac:dyDescent="0.25">
      <c r="A30" s="27">
        <v>26</v>
      </c>
      <c r="B30" s="30" t="s">
        <v>55</v>
      </c>
      <c r="C30" s="31" t="s">
        <v>56</v>
      </c>
      <c r="D30" s="26">
        <v>0</v>
      </c>
      <c r="E30" s="37"/>
      <c r="F30" s="46"/>
      <c r="G30" s="32" t="s">
        <v>63</v>
      </c>
    </row>
    <row r="31" spans="1:8" ht="31.5" x14ac:dyDescent="0.25">
      <c r="A31" s="27">
        <v>27</v>
      </c>
      <c r="B31" s="30" t="s">
        <v>69</v>
      </c>
      <c r="C31" s="31" t="s">
        <v>70</v>
      </c>
      <c r="D31" s="26">
        <v>0</v>
      </c>
      <c r="E31" s="37"/>
      <c r="F31" s="46"/>
      <c r="G31" s="32" t="s">
        <v>63</v>
      </c>
    </row>
    <row r="32" spans="1:8" ht="31.5" x14ac:dyDescent="0.25">
      <c r="A32" s="47">
        <v>28</v>
      </c>
      <c r="B32" s="48" t="s">
        <v>71</v>
      </c>
      <c r="C32" s="51" t="s">
        <v>72</v>
      </c>
      <c r="D32" s="51">
        <v>1</v>
      </c>
      <c r="E32" s="51">
        <v>1</v>
      </c>
      <c r="F32" s="52">
        <f t="shared" si="1"/>
        <v>1</v>
      </c>
      <c r="G32" s="53">
        <f t="shared" si="0"/>
        <v>5</v>
      </c>
    </row>
    <row r="33" spans="1:7" ht="20.25" customHeight="1" x14ac:dyDescent="0.25">
      <c r="A33" s="34"/>
      <c r="B33" s="20"/>
      <c r="C33" s="10"/>
      <c r="D33" s="34">
        <f>SUM(D5:D32)</f>
        <v>277</v>
      </c>
      <c r="E33" s="44">
        <f>SUM(E5:E32)</f>
        <v>244</v>
      </c>
      <c r="F33" s="20" t="s">
        <v>140</v>
      </c>
      <c r="G33" s="45">
        <f>SUM(G5:G32)/17</f>
        <v>3.3529411764705883</v>
      </c>
    </row>
    <row r="34" spans="1:7" ht="17.25" customHeight="1" x14ac:dyDescent="0.25">
      <c r="A34" s="34"/>
      <c r="B34" s="20"/>
      <c r="C34" s="10"/>
      <c r="D34" s="11" t="s">
        <v>51</v>
      </c>
      <c r="E34" s="19"/>
      <c r="F34" s="89">
        <f>E33/D33</f>
        <v>0.88086642599277976</v>
      </c>
      <c r="G34" s="33"/>
    </row>
    <row r="56" spans="5:6" x14ac:dyDescent="0.25">
      <c r="E56" s="22"/>
      <c r="F56" s="22"/>
    </row>
    <row r="57" spans="5:6" x14ac:dyDescent="0.25">
      <c r="E57" s="22"/>
      <c r="F57" s="22"/>
    </row>
    <row r="58" spans="5:6" x14ac:dyDescent="0.25">
      <c r="E58" s="22"/>
      <c r="F58" s="22"/>
    </row>
    <row r="59" spans="5:6" x14ac:dyDescent="0.25">
      <c r="E59" s="22"/>
      <c r="F59" s="22"/>
    </row>
    <row r="60" spans="5:6" x14ac:dyDescent="0.25">
      <c r="E60" s="22"/>
      <c r="F60" s="22"/>
    </row>
    <row r="61" spans="5:6" x14ac:dyDescent="0.25">
      <c r="E61" s="22"/>
      <c r="F61" s="22"/>
    </row>
    <row r="62" spans="5:6" x14ac:dyDescent="0.25">
      <c r="E62" s="22"/>
      <c r="F62" s="22"/>
    </row>
    <row r="63" spans="5:6" x14ac:dyDescent="0.25">
      <c r="E63" s="22"/>
      <c r="F63" s="22"/>
    </row>
    <row r="64" spans="5:6" x14ac:dyDescent="0.25">
      <c r="E64" s="22"/>
      <c r="F64" s="22"/>
    </row>
    <row r="65" spans="5:6" x14ac:dyDescent="0.25">
      <c r="E65" s="22"/>
      <c r="F65" s="22"/>
    </row>
    <row r="66" spans="5:6" x14ac:dyDescent="0.25">
      <c r="E66" s="22"/>
      <c r="F66" s="22"/>
    </row>
    <row r="67" spans="5:6" x14ac:dyDescent="0.25">
      <c r="E67" s="22"/>
      <c r="F67" s="22"/>
    </row>
    <row r="68" spans="5:6" x14ac:dyDescent="0.25">
      <c r="E68" s="22"/>
      <c r="F68" s="22"/>
    </row>
  </sheetData>
  <autoFilter ref="A4:G34"/>
  <mergeCells count="8">
    <mergeCell ref="A1:G2"/>
    <mergeCell ref="H1:N4"/>
    <mergeCell ref="O1:O4"/>
    <mergeCell ref="A3:A4"/>
    <mergeCell ref="B3:B4"/>
    <mergeCell ref="C3:C4"/>
    <mergeCell ref="D3:D4"/>
    <mergeCell ref="E3:G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49" orientation="portrait" r:id="rId1"/>
  <headerFooter differentFirst="1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8"/>
  <sheetViews>
    <sheetView view="pageBreakPreview" zoomScale="70" zoomScaleNormal="62" zoomScaleSheetLayoutView="70" workbookViewId="0">
      <pane xSplit="4" ySplit="4" topLeftCell="E22" activePane="bottomRight" state="frozen"/>
      <selection activeCell="E36" sqref="E36"/>
      <selection pane="topRight" activeCell="E36" sqref="E36"/>
      <selection pane="bottomLeft" activeCell="E36" sqref="E36"/>
      <selection pane="bottomRight" activeCell="F25" sqref="F25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customWidth="1"/>
    <col min="5" max="5" width="27.140625" style="20" customWidth="1"/>
    <col min="6" max="6" width="36.5703125" style="20" customWidth="1"/>
    <col min="7" max="7" width="19.42578125" style="20" customWidth="1"/>
    <col min="8" max="8" width="37.285156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149</v>
      </c>
      <c r="J1" s="170"/>
      <c r="K1" s="170"/>
      <c r="L1" s="170"/>
      <c r="M1" s="170"/>
      <c r="N1" s="170"/>
      <c r="O1" s="170"/>
      <c r="P1" s="170" t="s">
        <v>75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99</v>
      </c>
      <c r="E3" s="173" t="s">
        <v>125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128.25" customHeight="1" x14ac:dyDescent="0.25">
      <c r="A4" s="171"/>
      <c r="B4" s="172"/>
      <c r="C4" s="171"/>
      <c r="D4" s="171"/>
      <c r="E4" s="18" t="s">
        <v>78</v>
      </c>
      <c r="F4" s="18" t="s">
        <v>79</v>
      </c>
      <c r="G4" s="18" t="s">
        <v>77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ht="33" customHeight="1" x14ac:dyDescent="0.25">
      <c r="A5" s="6">
        <v>1</v>
      </c>
      <c r="B5" s="13" t="s">
        <v>0</v>
      </c>
      <c r="C5" s="14" t="s">
        <v>1</v>
      </c>
      <c r="D5" s="77">
        <v>0</v>
      </c>
      <c r="E5" s="28"/>
      <c r="F5" s="28"/>
      <c r="G5" s="113"/>
      <c r="H5" s="70" t="s">
        <v>63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6">
        <v>2</v>
      </c>
      <c r="B6" s="13" t="s">
        <v>2</v>
      </c>
      <c r="C6" s="14" t="s">
        <v>3</v>
      </c>
      <c r="D6" s="77">
        <v>2</v>
      </c>
      <c r="E6" s="28">
        <v>1</v>
      </c>
      <c r="F6" s="28">
        <v>1</v>
      </c>
      <c r="G6" s="113">
        <f>F6/E6</f>
        <v>1</v>
      </c>
      <c r="H6" s="70">
        <f t="shared" ref="H6:H32" si="0">IF(E6="","НЕТ ДАННЫХ",IF(G6&lt;80%,0,IF(G6&lt;90%,1,IF(G6&lt;95%,3,5))))</f>
        <v>5</v>
      </c>
      <c r="I6" s="10"/>
      <c r="J6" s="10"/>
      <c r="K6" s="10"/>
      <c r="L6" s="10"/>
      <c r="M6" s="10"/>
      <c r="N6" s="10"/>
      <c r="O6" s="10"/>
      <c r="P6" s="10"/>
    </row>
    <row r="7" spans="1:18" x14ac:dyDescent="0.25">
      <c r="A7" s="6">
        <v>3</v>
      </c>
      <c r="B7" s="13" t="s">
        <v>4</v>
      </c>
      <c r="C7" s="14" t="s">
        <v>5</v>
      </c>
      <c r="D7" s="77">
        <v>70</v>
      </c>
      <c r="E7" s="28">
        <v>61</v>
      </c>
      <c r="F7" s="28">
        <v>60</v>
      </c>
      <c r="G7" s="113">
        <f t="shared" ref="G7:G32" si="1">F7/E7</f>
        <v>0.98360655737704916</v>
      </c>
      <c r="H7" s="70">
        <f t="shared" si="0"/>
        <v>5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6">
        <v>4</v>
      </c>
      <c r="B8" s="13" t="s">
        <v>6</v>
      </c>
      <c r="C8" s="14" t="s">
        <v>7</v>
      </c>
      <c r="D8" s="77">
        <v>20</v>
      </c>
      <c r="E8" s="28">
        <v>20</v>
      </c>
      <c r="F8" s="28">
        <v>20</v>
      </c>
      <c r="G8" s="113">
        <f t="shared" si="1"/>
        <v>1</v>
      </c>
      <c r="H8" s="70">
        <f t="shared" si="0"/>
        <v>5</v>
      </c>
      <c r="I8" s="10"/>
      <c r="J8" s="10"/>
      <c r="K8" s="10"/>
      <c r="L8" s="10"/>
      <c r="M8" s="10"/>
      <c r="N8" s="10"/>
      <c r="O8" s="10"/>
      <c r="P8" s="10"/>
    </row>
    <row r="9" spans="1:18" ht="31.5" x14ac:dyDescent="0.25">
      <c r="A9" s="6">
        <v>5</v>
      </c>
      <c r="B9" s="13" t="s">
        <v>8</v>
      </c>
      <c r="C9" s="14" t="s">
        <v>9</v>
      </c>
      <c r="D9" s="77">
        <v>3</v>
      </c>
      <c r="E9" s="28">
        <v>3</v>
      </c>
      <c r="F9" s="28">
        <v>3</v>
      </c>
      <c r="G9" s="113">
        <f t="shared" si="1"/>
        <v>1</v>
      </c>
      <c r="H9" s="70">
        <f>IF(E9="","НЕТ ДАННЫХ",IF(G9&lt;80%,0,IF(G9&lt;90%,1,IF(G9&lt;95%,3,5))))</f>
        <v>5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6">
        <v>6</v>
      </c>
      <c r="B10" s="13" t="s">
        <v>67</v>
      </c>
      <c r="C10" s="14" t="s">
        <v>11</v>
      </c>
      <c r="D10" s="77">
        <v>62</v>
      </c>
      <c r="E10" s="28">
        <v>60</v>
      </c>
      <c r="F10" s="28">
        <v>54</v>
      </c>
      <c r="G10" s="113">
        <f t="shared" si="1"/>
        <v>0.9</v>
      </c>
      <c r="H10" s="70">
        <f t="shared" si="0"/>
        <v>3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6">
        <v>7</v>
      </c>
      <c r="B11" s="13" t="s">
        <v>12</v>
      </c>
      <c r="C11" s="14" t="s">
        <v>13</v>
      </c>
      <c r="D11" s="77">
        <v>9</v>
      </c>
      <c r="E11" s="28">
        <v>9</v>
      </c>
      <c r="F11" s="28">
        <v>9</v>
      </c>
      <c r="G11" s="113">
        <f t="shared" si="1"/>
        <v>1</v>
      </c>
      <c r="H11" s="70">
        <f t="shared" si="0"/>
        <v>5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6">
        <v>8</v>
      </c>
      <c r="B12" s="13" t="s">
        <v>14</v>
      </c>
      <c r="C12" s="14" t="s">
        <v>15</v>
      </c>
      <c r="D12" s="77">
        <v>3</v>
      </c>
      <c r="E12" s="28">
        <v>3</v>
      </c>
      <c r="F12" s="28">
        <v>3</v>
      </c>
      <c r="G12" s="113">
        <f t="shared" si="1"/>
        <v>1</v>
      </c>
      <c r="H12" s="70">
        <f t="shared" si="0"/>
        <v>5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6">
        <v>9</v>
      </c>
      <c r="B13" s="13" t="s">
        <v>16</v>
      </c>
      <c r="C13" s="14" t="s">
        <v>17</v>
      </c>
      <c r="D13" s="77">
        <v>7</v>
      </c>
      <c r="E13" s="28">
        <v>2</v>
      </c>
      <c r="F13" s="28">
        <v>2</v>
      </c>
      <c r="G13" s="113">
        <f t="shared" si="1"/>
        <v>1</v>
      </c>
      <c r="H13" s="70">
        <f t="shared" si="0"/>
        <v>5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6">
        <v>10</v>
      </c>
      <c r="B14" s="13" t="s">
        <v>58</v>
      </c>
      <c r="C14" s="14" t="s">
        <v>19</v>
      </c>
      <c r="D14" s="77">
        <v>0</v>
      </c>
      <c r="E14" s="28"/>
      <c r="F14" s="28"/>
      <c r="G14" s="28"/>
      <c r="H14" s="70" t="s">
        <v>63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6">
        <v>11</v>
      </c>
      <c r="B15" s="13" t="s">
        <v>20</v>
      </c>
      <c r="C15" s="14" t="s">
        <v>21</v>
      </c>
      <c r="D15" s="77">
        <v>3</v>
      </c>
      <c r="E15" s="28">
        <v>2</v>
      </c>
      <c r="F15" s="28">
        <v>2</v>
      </c>
      <c r="G15" s="113">
        <f t="shared" si="1"/>
        <v>1</v>
      </c>
      <c r="H15" s="70">
        <f t="shared" si="0"/>
        <v>5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6">
        <v>12</v>
      </c>
      <c r="B16" s="13" t="s">
        <v>22</v>
      </c>
      <c r="C16" s="14" t="s">
        <v>23</v>
      </c>
      <c r="D16" s="77">
        <v>1</v>
      </c>
      <c r="E16" s="28"/>
      <c r="F16" s="28" t="s">
        <v>93</v>
      </c>
      <c r="G16" s="113"/>
      <c r="H16" s="161">
        <v>2.5</v>
      </c>
      <c r="I16" s="10" t="s">
        <v>80</v>
      </c>
      <c r="J16" s="10"/>
      <c r="K16" s="10"/>
      <c r="L16" s="10"/>
      <c r="M16" s="10"/>
      <c r="N16" s="10"/>
      <c r="O16" s="10"/>
      <c r="P16" s="10"/>
    </row>
    <row r="17" spans="1:16" s="5" customFormat="1" ht="27.75" customHeight="1" x14ac:dyDescent="0.25">
      <c r="A17" s="6">
        <v>13</v>
      </c>
      <c r="B17" s="13" t="s">
        <v>48</v>
      </c>
      <c r="C17" s="14" t="s">
        <v>24</v>
      </c>
      <c r="D17" s="77">
        <v>1</v>
      </c>
      <c r="E17" s="28">
        <v>1</v>
      </c>
      <c r="F17" s="28">
        <v>1</v>
      </c>
      <c r="G17" s="113">
        <f t="shared" si="1"/>
        <v>1</v>
      </c>
      <c r="H17" s="70">
        <f t="shared" si="0"/>
        <v>5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6">
        <v>14</v>
      </c>
      <c r="B18" s="13" t="s">
        <v>25</v>
      </c>
      <c r="C18" s="14" t="s">
        <v>26</v>
      </c>
      <c r="D18" s="77">
        <v>49</v>
      </c>
      <c r="E18" s="28">
        <v>48</v>
      </c>
      <c r="F18" s="28">
        <v>40</v>
      </c>
      <c r="G18" s="113">
        <f t="shared" si="1"/>
        <v>0.83333333333333337</v>
      </c>
      <c r="H18" s="70">
        <f t="shared" si="0"/>
        <v>1</v>
      </c>
      <c r="I18" s="10"/>
      <c r="J18" s="10"/>
      <c r="K18" s="10"/>
      <c r="L18" s="10"/>
      <c r="M18" s="10"/>
      <c r="N18" s="10"/>
      <c r="O18" s="10"/>
      <c r="P18" s="10"/>
    </row>
    <row r="19" spans="1:16" ht="31.5" x14ac:dyDescent="0.25">
      <c r="A19" s="6">
        <v>15</v>
      </c>
      <c r="B19" s="13" t="s">
        <v>27</v>
      </c>
      <c r="C19" s="14" t="s">
        <v>28</v>
      </c>
      <c r="D19" s="77">
        <v>2</v>
      </c>
      <c r="E19" s="28">
        <v>1</v>
      </c>
      <c r="F19" s="28">
        <v>1</v>
      </c>
      <c r="G19" s="113">
        <f t="shared" si="1"/>
        <v>1</v>
      </c>
      <c r="H19" s="70">
        <f t="shared" si="0"/>
        <v>5</v>
      </c>
      <c r="I19" s="10"/>
      <c r="J19" s="10"/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6">
        <v>16</v>
      </c>
      <c r="B20" s="13" t="s">
        <v>29</v>
      </c>
      <c r="C20" s="14" t="s">
        <v>30</v>
      </c>
      <c r="D20" s="77">
        <v>0</v>
      </c>
      <c r="E20" s="28"/>
      <c r="F20" s="28"/>
      <c r="G20" s="28"/>
      <c r="H20" s="70" t="s">
        <v>63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6">
        <v>17</v>
      </c>
      <c r="B21" s="13" t="s">
        <v>31</v>
      </c>
      <c r="C21" s="14" t="s">
        <v>32</v>
      </c>
      <c r="D21" s="77">
        <v>1</v>
      </c>
      <c r="E21" s="28"/>
      <c r="F21" s="28" t="s">
        <v>93</v>
      </c>
      <c r="G21" s="113"/>
      <c r="H21" s="161">
        <v>2.5</v>
      </c>
      <c r="I21" s="10" t="s">
        <v>80</v>
      </c>
      <c r="J21" s="10"/>
      <c r="K21" s="10"/>
      <c r="L21" s="10"/>
      <c r="M21" s="10"/>
      <c r="N21" s="10"/>
      <c r="O21" s="10"/>
      <c r="P21" s="10"/>
    </row>
    <row r="22" spans="1:16" ht="31.5" x14ac:dyDescent="0.25">
      <c r="A22" s="6">
        <v>18</v>
      </c>
      <c r="B22" s="13" t="s">
        <v>33</v>
      </c>
      <c r="C22" s="14" t="s">
        <v>34</v>
      </c>
      <c r="D22" s="77">
        <v>0</v>
      </c>
      <c r="E22" s="28"/>
      <c r="F22" s="28"/>
      <c r="G22" s="28"/>
      <c r="H22" s="70" t="s">
        <v>63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ht="31.5" x14ac:dyDescent="0.25">
      <c r="A23" s="6">
        <v>19</v>
      </c>
      <c r="B23" s="13" t="s">
        <v>35</v>
      </c>
      <c r="C23" s="14" t="s">
        <v>36</v>
      </c>
      <c r="D23" s="77">
        <v>0</v>
      </c>
      <c r="E23" s="28"/>
      <c r="F23" s="28"/>
      <c r="G23" s="28"/>
      <c r="H23" s="70" t="s">
        <v>63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6">
        <v>20</v>
      </c>
      <c r="B24" s="13" t="s">
        <v>65</v>
      </c>
      <c r="C24" s="14" t="s">
        <v>38</v>
      </c>
      <c r="D24" s="77">
        <v>7</v>
      </c>
      <c r="E24" s="28">
        <v>5</v>
      </c>
      <c r="F24" s="28">
        <v>4</v>
      </c>
      <c r="G24" s="113">
        <f t="shared" si="1"/>
        <v>0.8</v>
      </c>
      <c r="H24" s="70">
        <f t="shared" si="0"/>
        <v>1</v>
      </c>
      <c r="I24" s="10"/>
      <c r="J24" s="10"/>
      <c r="K24" s="10"/>
      <c r="L24" s="10"/>
      <c r="M24" s="10"/>
      <c r="N24" s="10"/>
      <c r="O24" s="10"/>
      <c r="P24" s="10"/>
    </row>
    <row r="25" spans="1:16" ht="31.5" x14ac:dyDescent="0.25">
      <c r="A25" s="6">
        <v>21</v>
      </c>
      <c r="B25" s="13" t="s">
        <v>39</v>
      </c>
      <c r="C25" s="14" t="s">
        <v>45</v>
      </c>
      <c r="D25" s="77">
        <v>0</v>
      </c>
      <c r="E25" s="28"/>
      <c r="F25" s="28"/>
      <c r="G25" s="28"/>
      <c r="H25" s="70" t="s">
        <v>63</v>
      </c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6">
        <v>22</v>
      </c>
      <c r="B26" s="13" t="s">
        <v>59</v>
      </c>
      <c r="C26" s="14" t="s">
        <v>57</v>
      </c>
      <c r="D26" s="77">
        <v>0</v>
      </c>
      <c r="E26" s="28"/>
      <c r="F26" s="28"/>
      <c r="G26" s="28"/>
      <c r="H26" s="70" t="s">
        <v>63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6">
        <v>23</v>
      </c>
      <c r="B27" s="13" t="s">
        <v>52</v>
      </c>
      <c r="C27" s="14" t="s">
        <v>53</v>
      </c>
      <c r="D27" s="77">
        <v>0</v>
      </c>
      <c r="E27" s="28"/>
      <c r="F27" s="28"/>
      <c r="G27" s="28"/>
      <c r="H27" s="70" t="s">
        <v>63</v>
      </c>
      <c r="I27" s="10"/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6">
        <v>24</v>
      </c>
      <c r="B28" s="13" t="s">
        <v>66</v>
      </c>
      <c r="C28" s="14" t="s">
        <v>49</v>
      </c>
      <c r="D28" s="77">
        <v>36</v>
      </c>
      <c r="E28" s="28">
        <v>36</v>
      </c>
      <c r="F28" s="28">
        <v>33</v>
      </c>
      <c r="G28" s="113">
        <f t="shared" si="1"/>
        <v>0.91666666666666663</v>
      </c>
      <c r="H28" s="70">
        <f t="shared" si="0"/>
        <v>3</v>
      </c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6">
        <v>25</v>
      </c>
      <c r="B29" s="13" t="s">
        <v>40</v>
      </c>
      <c r="C29" s="14" t="s">
        <v>50</v>
      </c>
      <c r="D29" s="77">
        <v>0</v>
      </c>
      <c r="E29" s="28"/>
      <c r="F29" s="28"/>
      <c r="G29" s="28"/>
      <c r="H29" s="70" t="s">
        <v>63</v>
      </c>
      <c r="I29" s="10"/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6">
        <v>26</v>
      </c>
      <c r="B30" s="13" t="s">
        <v>55</v>
      </c>
      <c r="C30" s="14" t="s">
        <v>56</v>
      </c>
      <c r="D30" s="77">
        <v>0</v>
      </c>
      <c r="E30" s="28"/>
      <c r="F30" s="28"/>
      <c r="G30" s="28"/>
      <c r="H30" s="70" t="s">
        <v>63</v>
      </c>
      <c r="I30" s="10"/>
      <c r="J30" s="10"/>
      <c r="K30" s="10"/>
      <c r="L30" s="10"/>
      <c r="M30" s="10"/>
      <c r="N30" s="10"/>
      <c r="O30" s="10"/>
      <c r="P30" s="10"/>
    </row>
    <row r="31" spans="1:16" ht="31.5" x14ac:dyDescent="0.25">
      <c r="A31" s="6">
        <v>27</v>
      </c>
      <c r="B31" s="13" t="s">
        <v>69</v>
      </c>
      <c r="C31" s="14" t="s">
        <v>70</v>
      </c>
      <c r="D31" s="77">
        <v>0</v>
      </c>
      <c r="E31" s="28"/>
      <c r="F31" s="28"/>
      <c r="G31" s="28"/>
      <c r="H31" s="70" t="s">
        <v>63</v>
      </c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6">
        <v>28</v>
      </c>
      <c r="B32" s="13" t="s">
        <v>71</v>
      </c>
      <c r="C32" s="14" t="s">
        <v>72</v>
      </c>
      <c r="D32" s="77">
        <v>1</v>
      </c>
      <c r="E32" s="28">
        <v>1</v>
      </c>
      <c r="F32" s="28">
        <v>1</v>
      </c>
      <c r="G32" s="113">
        <f t="shared" si="1"/>
        <v>1</v>
      </c>
      <c r="H32" s="70">
        <f t="shared" si="0"/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>
        <f>SUM(D5:D32)</f>
        <v>277</v>
      </c>
      <c r="E33" s="44">
        <f>SUM(E5:E32)</f>
        <v>253</v>
      </c>
      <c r="F33" s="44">
        <f>SUM(F5:F32)</f>
        <v>234</v>
      </c>
      <c r="G33" s="20" t="s">
        <v>140</v>
      </c>
      <c r="H33" s="45">
        <f>(H28+H24+H19+H18+H17+H15+H13+H12+H11+H10+H9+H8+H7+H6+H32)/28</f>
        <v>2.25</v>
      </c>
      <c r="I33" s="10"/>
      <c r="J33" s="10"/>
      <c r="K33" s="10"/>
      <c r="L33" s="10"/>
      <c r="M33" s="10"/>
      <c r="N33" s="10"/>
      <c r="O33" s="10"/>
      <c r="P33" s="10"/>
    </row>
    <row r="34" spans="1:16" ht="36.75" customHeight="1" x14ac:dyDescent="0.25">
      <c r="A34" s="34"/>
      <c r="B34" s="20"/>
      <c r="C34" s="10"/>
      <c r="D34" s="11" t="s">
        <v>51</v>
      </c>
      <c r="E34" s="19"/>
      <c r="F34" s="19"/>
      <c r="G34" s="113">
        <f>F33/E33</f>
        <v>0.92490118577075098</v>
      </c>
      <c r="H34" s="33"/>
      <c r="I34" s="10"/>
      <c r="J34" s="10"/>
      <c r="K34" s="10"/>
      <c r="L34" s="10"/>
      <c r="M34" s="10"/>
      <c r="N34" s="10"/>
      <c r="O34" s="10"/>
      <c r="P34" s="10"/>
    </row>
    <row r="56" spans="5:7" x14ac:dyDescent="0.25">
      <c r="E56" s="22"/>
      <c r="F56" s="22"/>
      <c r="G56" s="22"/>
    </row>
    <row r="57" spans="5:7" x14ac:dyDescent="0.25">
      <c r="E57" s="22"/>
      <c r="F57" s="22"/>
      <c r="G57" s="22"/>
    </row>
    <row r="58" spans="5:7" x14ac:dyDescent="0.25">
      <c r="E58" s="22"/>
      <c r="F58" s="22"/>
      <c r="G58" s="22"/>
    </row>
    <row r="59" spans="5:7" x14ac:dyDescent="0.25">
      <c r="E59" s="22"/>
      <c r="F59" s="22"/>
      <c r="G59" s="22"/>
    </row>
    <row r="60" spans="5:7" x14ac:dyDescent="0.25">
      <c r="E60" s="22"/>
      <c r="F60" s="22"/>
      <c r="G60" s="22"/>
    </row>
    <row r="61" spans="5:7" x14ac:dyDescent="0.25">
      <c r="E61" s="22"/>
      <c r="F61" s="22"/>
      <c r="G61" s="22"/>
    </row>
    <row r="62" spans="5:7" x14ac:dyDescent="0.25">
      <c r="E62" s="22"/>
      <c r="F62" s="22"/>
      <c r="G62" s="22"/>
    </row>
    <row r="63" spans="5:7" x14ac:dyDescent="0.25">
      <c r="E63" s="22"/>
      <c r="F63" s="22"/>
      <c r="G63" s="22"/>
    </row>
    <row r="64" spans="5:7" x14ac:dyDescent="0.25">
      <c r="E64" s="22"/>
      <c r="F64" s="22"/>
      <c r="G64" s="22"/>
    </row>
    <row r="65" spans="5:7" x14ac:dyDescent="0.25">
      <c r="E65" s="22"/>
      <c r="F65" s="22"/>
      <c r="G65" s="22"/>
    </row>
    <row r="66" spans="5:7" x14ac:dyDescent="0.25">
      <c r="E66" s="22"/>
      <c r="F66" s="22"/>
      <c r="G66" s="22"/>
    </row>
    <row r="67" spans="5:7" x14ac:dyDescent="0.25">
      <c r="E67" s="22"/>
      <c r="F67" s="22"/>
      <c r="G67" s="22"/>
    </row>
    <row r="68" spans="5:7" x14ac:dyDescent="0.25">
      <c r="E68" s="22"/>
      <c r="F68" s="22"/>
      <c r="G68" s="22"/>
    </row>
  </sheetData>
  <autoFilter ref="A4:H34"/>
  <mergeCells count="8">
    <mergeCell ref="A1:H2"/>
    <mergeCell ref="I1:O4"/>
    <mergeCell ref="P1:P4"/>
    <mergeCell ref="A3:A4"/>
    <mergeCell ref="B3:B4"/>
    <mergeCell ref="C3:C4"/>
    <mergeCell ref="D3:D4"/>
    <mergeCell ref="E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46" orientation="portrait" r:id="rId1"/>
  <headerFooter differentFirst="1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8"/>
  <sheetViews>
    <sheetView view="pageBreakPreview" zoomScale="70" zoomScaleNormal="62" zoomScaleSheetLayoutView="70" workbookViewId="0">
      <pane xSplit="4" ySplit="4" topLeftCell="E5" activePane="bottomRight" state="frozen"/>
      <selection activeCell="E36" sqref="E36"/>
      <selection pane="topRight" activeCell="E36" sqref="E36"/>
      <selection pane="bottomLeft" activeCell="E36" sqref="E36"/>
      <selection pane="bottomRight" activeCell="D7" sqref="D7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customWidth="1"/>
    <col min="5" max="5" width="40.42578125" style="20" customWidth="1"/>
    <col min="6" max="6" width="20.28515625" style="20" customWidth="1"/>
    <col min="7" max="7" width="37.28515625" style="20" customWidth="1"/>
    <col min="8" max="8" width="12.7109375" style="1" bestFit="1" customWidth="1"/>
    <col min="9" max="13" width="9.140625" style="1"/>
    <col min="14" max="14" width="31.28515625" style="1" customWidth="1"/>
    <col min="15" max="15" width="36.5703125" style="1" customWidth="1"/>
    <col min="16" max="16" width="9.140625" style="1"/>
    <col min="17" max="17" width="71.28515625" style="1" customWidth="1"/>
    <col min="18" max="16384" width="9.140625" style="1"/>
  </cols>
  <sheetData>
    <row r="1" spans="1:17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85" t="s">
        <v>74</v>
      </c>
      <c r="I1" s="185"/>
      <c r="J1" s="185"/>
      <c r="K1" s="185"/>
      <c r="L1" s="185"/>
      <c r="M1" s="185"/>
      <c r="N1" s="185"/>
      <c r="O1" s="185" t="s">
        <v>75</v>
      </c>
      <c r="P1" s="36"/>
      <c r="Q1" s="36"/>
    </row>
    <row r="2" spans="1:17" ht="18.75" customHeight="1" x14ac:dyDescent="0.25">
      <c r="A2" s="169"/>
      <c r="B2" s="169"/>
      <c r="C2" s="169"/>
      <c r="D2" s="169"/>
      <c r="E2" s="169"/>
      <c r="F2" s="169"/>
      <c r="G2" s="169"/>
      <c r="H2" s="185"/>
      <c r="I2" s="185"/>
      <c r="J2" s="185"/>
      <c r="K2" s="185"/>
      <c r="L2" s="185"/>
      <c r="M2" s="185"/>
      <c r="N2" s="185"/>
      <c r="O2" s="185"/>
      <c r="P2" s="36"/>
      <c r="Q2" s="36"/>
    </row>
    <row r="3" spans="1:17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126</v>
      </c>
      <c r="F3" s="174"/>
      <c r="G3" s="174"/>
      <c r="H3" s="185"/>
      <c r="I3" s="185"/>
      <c r="J3" s="185"/>
      <c r="K3" s="185"/>
      <c r="L3" s="185"/>
      <c r="M3" s="185"/>
      <c r="N3" s="185"/>
      <c r="O3" s="185"/>
      <c r="P3" s="36"/>
      <c r="Q3" s="36"/>
    </row>
    <row r="4" spans="1:17" ht="150.75" customHeight="1" x14ac:dyDescent="0.25">
      <c r="A4" s="171"/>
      <c r="B4" s="172"/>
      <c r="C4" s="171"/>
      <c r="D4" s="171"/>
      <c r="E4" s="18" t="s">
        <v>98</v>
      </c>
      <c r="F4" s="18" t="s">
        <v>77</v>
      </c>
      <c r="G4" s="8" t="s">
        <v>61</v>
      </c>
      <c r="H4" s="185"/>
      <c r="I4" s="185"/>
      <c r="J4" s="185"/>
      <c r="K4" s="185"/>
      <c r="L4" s="185"/>
      <c r="M4" s="185"/>
      <c r="N4" s="185"/>
      <c r="O4" s="185"/>
      <c r="P4" s="36"/>
      <c r="Q4" s="36"/>
    </row>
    <row r="5" spans="1:17" ht="33" customHeight="1" x14ac:dyDescent="0.25">
      <c r="A5" s="27">
        <v>1</v>
      </c>
      <c r="B5" s="30" t="s">
        <v>0</v>
      </c>
      <c r="C5" s="31" t="s">
        <v>1</v>
      </c>
      <c r="D5" s="26">
        <v>0</v>
      </c>
      <c r="E5" s="37"/>
      <c r="F5" s="46"/>
      <c r="G5" s="32" t="s">
        <v>63</v>
      </c>
    </row>
    <row r="6" spans="1:17" x14ac:dyDescent="0.25">
      <c r="A6" s="47">
        <v>2</v>
      </c>
      <c r="B6" s="48" t="s">
        <v>2</v>
      </c>
      <c r="C6" s="49" t="s">
        <v>3</v>
      </c>
      <c r="D6" s="50">
        <v>2</v>
      </c>
      <c r="E6" s="51">
        <v>1.5</v>
      </c>
      <c r="F6" s="52">
        <f>E6/D6</f>
        <v>0.75</v>
      </c>
      <c r="G6" s="53">
        <f t="shared" ref="G6:G32" si="0">IF(E6="","НЕТ ДАННЫХ",IF(F6&lt;80%,0,IF(F6&lt;90%,1,IF(F6&lt;95%,3,5))))</f>
        <v>0</v>
      </c>
    </row>
    <row r="7" spans="1:17" x14ac:dyDescent="0.25">
      <c r="A7" s="47">
        <v>3</v>
      </c>
      <c r="B7" s="48" t="s">
        <v>4</v>
      </c>
      <c r="C7" s="49" t="s">
        <v>5</v>
      </c>
      <c r="D7" s="50">
        <v>70</v>
      </c>
      <c r="E7" s="51">
        <v>67.5</v>
      </c>
      <c r="F7" s="52">
        <f t="shared" ref="F7:F32" si="1">E7/D7</f>
        <v>0.9642857142857143</v>
      </c>
      <c r="G7" s="53">
        <f t="shared" si="0"/>
        <v>5</v>
      </c>
    </row>
    <row r="8" spans="1:17" x14ac:dyDescent="0.25">
      <c r="A8" s="47">
        <v>4</v>
      </c>
      <c r="B8" s="48" t="s">
        <v>6</v>
      </c>
      <c r="C8" s="49" t="s">
        <v>7</v>
      </c>
      <c r="D8" s="50">
        <v>20</v>
      </c>
      <c r="E8" s="51">
        <v>22</v>
      </c>
      <c r="F8" s="52">
        <f t="shared" si="1"/>
        <v>1.1000000000000001</v>
      </c>
      <c r="G8" s="53">
        <f t="shared" si="0"/>
        <v>5</v>
      </c>
    </row>
    <row r="9" spans="1:17" ht="31.5" x14ac:dyDescent="0.25">
      <c r="A9" s="47">
        <v>5</v>
      </c>
      <c r="B9" s="48" t="s">
        <v>8</v>
      </c>
      <c r="C9" s="49" t="s">
        <v>9</v>
      </c>
      <c r="D9" s="50">
        <v>3</v>
      </c>
      <c r="E9" s="51">
        <v>3</v>
      </c>
      <c r="F9" s="52">
        <f t="shared" si="1"/>
        <v>1</v>
      </c>
      <c r="G9" s="53">
        <f t="shared" si="0"/>
        <v>5</v>
      </c>
    </row>
    <row r="10" spans="1:17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51">
        <v>55</v>
      </c>
      <c r="F10" s="52">
        <f t="shared" si="1"/>
        <v>0.88709677419354838</v>
      </c>
      <c r="G10" s="53">
        <f t="shared" si="0"/>
        <v>1</v>
      </c>
    </row>
    <row r="11" spans="1:17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1">
        <v>7</v>
      </c>
      <c r="F11" s="52">
        <f t="shared" si="1"/>
        <v>0.77777777777777779</v>
      </c>
      <c r="G11" s="53">
        <f t="shared" si="0"/>
        <v>0</v>
      </c>
    </row>
    <row r="12" spans="1:17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1">
        <v>3</v>
      </c>
      <c r="F12" s="52">
        <f t="shared" si="1"/>
        <v>1</v>
      </c>
      <c r="G12" s="53">
        <f t="shared" si="0"/>
        <v>5</v>
      </c>
    </row>
    <row r="13" spans="1:17" ht="31.5" x14ac:dyDescent="0.25">
      <c r="A13" s="47">
        <v>9</v>
      </c>
      <c r="B13" s="48" t="s">
        <v>16</v>
      </c>
      <c r="C13" s="49" t="s">
        <v>17</v>
      </c>
      <c r="D13" s="50">
        <v>7</v>
      </c>
      <c r="E13" s="51">
        <v>4</v>
      </c>
      <c r="F13" s="52">
        <f t="shared" si="1"/>
        <v>0.5714285714285714</v>
      </c>
      <c r="G13" s="53">
        <f t="shared" si="0"/>
        <v>0</v>
      </c>
    </row>
    <row r="14" spans="1:17" ht="31.5" x14ac:dyDescent="0.25">
      <c r="A14" s="27">
        <v>10</v>
      </c>
      <c r="B14" s="30" t="s">
        <v>58</v>
      </c>
      <c r="C14" s="31" t="s">
        <v>19</v>
      </c>
      <c r="D14" s="26">
        <v>0</v>
      </c>
      <c r="E14" s="37"/>
      <c r="F14" s="46"/>
      <c r="G14" s="32" t="s">
        <v>63</v>
      </c>
    </row>
    <row r="15" spans="1:17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51">
        <v>3</v>
      </c>
      <c r="F15" s="52">
        <f t="shared" si="1"/>
        <v>1</v>
      </c>
      <c r="G15" s="53">
        <f t="shared" si="0"/>
        <v>5</v>
      </c>
    </row>
    <row r="16" spans="1:17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51">
        <v>1</v>
      </c>
      <c r="F16" s="52">
        <f t="shared" si="1"/>
        <v>1</v>
      </c>
      <c r="G16" s="53">
        <f t="shared" si="0"/>
        <v>5</v>
      </c>
    </row>
    <row r="17" spans="1:8" s="5" customFormat="1" ht="27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51">
        <v>0.5</v>
      </c>
      <c r="F17" s="52">
        <f t="shared" si="1"/>
        <v>0.5</v>
      </c>
      <c r="G17" s="53">
        <f t="shared" si="0"/>
        <v>0</v>
      </c>
    </row>
    <row r="18" spans="1:8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51">
        <v>37.5</v>
      </c>
      <c r="F18" s="52">
        <f t="shared" si="1"/>
        <v>0.76530612244897955</v>
      </c>
      <c r="G18" s="53">
        <f t="shared" si="0"/>
        <v>0</v>
      </c>
    </row>
    <row r="19" spans="1:8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51">
        <v>2</v>
      </c>
      <c r="F19" s="52">
        <f>E19/D19</f>
        <v>1</v>
      </c>
      <c r="G19" s="53">
        <f>IF(E19="","НЕТ ДАННЫХ",IF(F19&lt;80%,0,IF(F19&lt;90%,1,IF(F19&lt;95%,3,5))))</f>
        <v>5</v>
      </c>
    </row>
    <row r="20" spans="1:8" s="5" customFormat="1" ht="37.5" customHeight="1" x14ac:dyDescent="0.25">
      <c r="A20" s="27">
        <v>16</v>
      </c>
      <c r="B20" s="30" t="s">
        <v>29</v>
      </c>
      <c r="C20" s="31" t="s">
        <v>30</v>
      </c>
      <c r="D20" s="26">
        <v>0</v>
      </c>
      <c r="E20" s="37"/>
      <c r="F20" s="46"/>
      <c r="G20" s="32" t="s">
        <v>63</v>
      </c>
    </row>
    <row r="21" spans="1:8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51">
        <v>0.5</v>
      </c>
      <c r="F21" s="52">
        <f>E21/D21</f>
        <v>0.5</v>
      </c>
      <c r="G21" s="53">
        <f>IF(E21="","НЕТ ДАННЫХ",IF(F21&lt;80%,0,IF(F21&lt;90%,1,IF(F19&lt;95%,3,5))))</f>
        <v>0</v>
      </c>
    </row>
    <row r="22" spans="1:8" ht="31.5" x14ac:dyDescent="0.25">
      <c r="A22" s="27">
        <v>18</v>
      </c>
      <c r="B22" s="30" t="s">
        <v>33</v>
      </c>
      <c r="C22" s="31" t="s">
        <v>34</v>
      </c>
      <c r="D22" s="26">
        <v>0</v>
      </c>
      <c r="E22" s="37"/>
      <c r="F22" s="46"/>
      <c r="G22" s="32" t="s">
        <v>63</v>
      </c>
    </row>
    <row r="23" spans="1:8" s="40" customFormat="1" ht="31.5" x14ac:dyDescent="0.25">
      <c r="A23" s="27">
        <v>19</v>
      </c>
      <c r="B23" s="30" t="s">
        <v>35</v>
      </c>
      <c r="C23" s="31" t="s">
        <v>36</v>
      </c>
      <c r="D23" s="26">
        <v>0</v>
      </c>
      <c r="E23" s="37"/>
      <c r="F23" s="46"/>
      <c r="G23" s="32" t="s">
        <v>63</v>
      </c>
      <c r="H23" s="41"/>
    </row>
    <row r="24" spans="1:8" x14ac:dyDescent="0.25">
      <c r="A24" s="47">
        <v>20</v>
      </c>
      <c r="B24" s="48" t="s">
        <v>65</v>
      </c>
      <c r="C24" s="49" t="s">
        <v>38</v>
      </c>
      <c r="D24" s="50">
        <v>7</v>
      </c>
      <c r="E24" s="51">
        <v>4.5</v>
      </c>
      <c r="F24" s="52">
        <f t="shared" si="1"/>
        <v>0.6428571428571429</v>
      </c>
      <c r="G24" s="53">
        <f t="shared" si="0"/>
        <v>0</v>
      </c>
    </row>
    <row r="25" spans="1:8" ht="31.5" x14ac:dyDescent="0.25">
      <c r="A25" s="27">
        <v>21</v>
      </c>
      <c r="B25" s="30" t="s">
        <v>39</v>
      </c>
      <c r="C25" s="31" t="s">
        <v>45</v>
      </c>
      <c r="D25" s="26">
        <v>0</v>
      </c>
      <c r="E25" s="37"/>
      <c r="F25" s="46"/>
      <c r="G25" s="32" t="s">
        <v>63</v>
      </c>
    </row>
    <row r="26" spans="1:8" ht="31.5" x14ac:dyDescent="0.25">
      <c r="A26" s="27">
        <v>22</v>
      </c>
      <c r="B26" s="30" t="s">
        <v>59</v>
      </c>
      <c r="C26" s="31" t="s">
        <v>57</v>
      </c>
      <c r="D26" s="26">
        <v>0</v>
      </c>
      <c r="E26" s="37"/>
      <c r="F26" s="46"/>
      <c r="G26" s="32" t="s">
        <v>63</v>
      </c>
    </row>
    <row r="27" spans="1:8" ht="31.5" x14ac:dyDescent="0.25">
      <c r="A27" s="27">
        <v>23</v>
      </c>
      <c r="B27" s="30" t="s">
        <v>52</v>
      </c>
      <c r="C27" s="31" t="s">
        <v>53</v>
      </c>
      <c r="D27" s="26">
        <v>0</v>
      </c>
      <c r="E27" s="37"/>
      <c r="F27" s="46"/>
      <c r="G27" s="32" t="s">
        <v>63</v>
      </c>
    </row>
    <row r="28" spans="1:8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51">
        <v>33.5</v>
      </c>
      <c r="F28" s="52">
        <f t="shared" si="1"/>
        <v>0.93055555555555558</v>
      </c>
      <c r="G28" s="53">
        <f t="shared" si="0"/>
        <v>3</v>
      </c>
    </row>
    <row r="29" spans="1:8" s="40" customFormat="1" ht="30.75" customHeight="1" x14ac:dyDescent="0.25">
      <c r="A29" s="27">
        <v>25</v>
      </c>
      <c r="B29" s="30" t="s">
        <v>40</v>
      </c>
      <c r="C29" s="31" t="s">
        <v>50</v>
      </c>
      <c r="D29" s="26">
        <v>0</v>
      </c>
      <c r="E29" s="37"/>
      <c r="F29" s="46"/>
      <c r="G29" s="32" t="s">
        <v>63</v>
      </c>
    </row>
    <row r="30" spans="1:8" s="40" customFormat="1" ht="31.5" x14ac:dyDescent="0.25">
      <c r="A30" s="27">
        <v>26</v>
      </c>
      <c r="B30" s="30" t="s">
        <v>55</v>
      </c>
      <c r="C30" s="31" t="s">
        <v>56</v>
      </c>
      <c r="D30" s="26">
        <v>0</v>
      </c>
      <c r="E30" s="37"/>
      <c r="F30" s="46"/>
      <c r="G30" s="32" t="s">
        <v>63</v>
      </c>
    </row>
    <row r="31" spans="1:8" ht="31.5" x14ac:dyDescent="0.25">
      <c r="A31" s="27">
        <v>27</v>
      </c>
      <c r="B31" s="30" t="s">
        <v>69</v>
      </c>
      <c r="C31" s="31" t="s">
        <v>70</v>
      </c>
      <c r="D31" s="26">
        <v>0</v>
      </c>
      <c r="E31" s="37"/>
      <c r="F31" s="46"/>
      <c r="G31" s="32" t="s">
        <v>63</v>
      </c>
    </row>
    <row r="32" spans="1:8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51">
        <v>1</v>
      </c>
      <c r="F32" s="52">
        <f t="shared" si="1"/>
        <v>1</v>
      </c>
      <c r="G32" s="53">
        <f t="shared" si="0"/>
        <v>5</v>
      </c>
    </row>
    <row r="33" spans="1:7" ht="20.25" customHeight="1" x14ac:dyDescent="0.25">
      <c r="A33" s="34"/>
      <c r="B33" s="20"/>
      <c r="C33" s="10"/>
      <c r="D33" s="34">
        <f>SUM(D5:D32)</f>
        <v>277</v>
      </c>
      <c r="E33" s="44">
        <f>SUM(E5:E32)</f>
        <v>246.5</v>
      </c>
      <c r="F33" s="20" t="s">
        <v>140</v>
      </c>
      <c r="G33" s="45">
        <f>SUM(G5:G32)/17</f>
        <v>2.5882352941176472</v>
      </c>
    </row>
    <row r="34" spans="1:7" ht="32.25" customHeight="1" x14ac:dyDescent="0.25">
      <c r="A34" s="34"/>
      <c r="B34" s="20"/>
      <c r="C34" s="10"/>
      <c r="D34" s="11" t="s">
        <v>51</v>
      </c>
      <c r="E34" s="19"/>
      <c r="F34" s="52">
        <f>E33/D33</f>
        <v>0.88989169675090252</v>
      </c>
      <c r="G34" s="33"/>
    </row>
    <row r="56" spans="5:6" x14ac:dyDescent="0.25">
      <c r="E56" s="22"/>
      <c r="F56" s="22"/>
    </row>
    <row r="57" spans="5:6" x14ac:dyDescent="0.25">
      <c r="E57" s="22"/>
      <c r="F57" s="22"/>
    </row>
    <row r="58" spans="5:6" x14ac:dyDescent="0.25">
      <c r="E58" s="22"/>
      <c r="F58" s="22"/>
    </row>
    <row r="59" spans="5:6" x14ac:dyDescent="0.25">
      <c r="E59" s="22"/>
      <c r="F59" s="22"/>
    </row>
    <row r="60" spans="5:6" x14ac:dyDescent="0.25">
      <c r="E60" s="22"/>
      <c r="F60" s="22"/>
    </row>
    <row r="61" spans="5:6" x14ac:dyDescent="0.25">
      <c r="E61" s="22"/>
      <c r="F61" s="22"/>
    </row>
    <row r="62" spans="5:6" x14ac:dyDescent="0.25">
      <c r="E62" s="22"/>
      <c r="F62" s="22"/>
    </row>
    <row r="63" spans="5:6" x14ac:dyDescent="0.25">
      <c r="E63" s="22"/>
      <c r="F63" s="22"/>
    </row>
    <row r="64" spans="5:6" x14ac:dyDescent="0.25">
      <c r="E64" s="22"/>
      <c r="F64" s="22"/>
    </row>
    <row r="65" spans="5:6" x14ac:dyDescent="0.25">
      <c r="E65" s="22"/>
      <c r="F65" s="22"/>
    </row>
    <row r="66" spans="5:6" x14ac:dyDescent="0.25">
      <c r="E66" s="22"/>
      <c r="F66" s="22"/>
    </row>
    <row r="67" spans="5:6" x14ac:dyDescent="0.25">
      <c r="E67" s="22"/>
      <c r="F67" s="22"/>
    </row>
    <row r="68" spans="5:6" x14ac:dyDescent="0.25">
      <c r="E68" s="22"/>
      <c r="F68" s="22"/>
    </row>
  </sheetData>
  <autoFilter ref="A4:G34"/>
  <mergeCells count="8">
    <mergeCell ref="A1:G2"/>
    <mergeCell ref="H1:N4"/>
    <mergeCell ref="O1:O4"/>
    <mergeCell ref="A3:A4"/>
    <mergeCell ref="B3:B4"/>
    <mergeCell ref="C3:C4"/>
    <mergeCell ref="D3:D4"/>
    <mergeCell ref="E3:G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2" orientation="portrait" r:id="rId1"/>
  <headerFooter differentFirst="1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8"/>
  <sheetViews>
    <sheetView view="pageBreakPreview" zoomScale="70" zoomScaleNormal="62" zoomScaleSheetLayoutView="70" workbookViewId="0">
      <pane xSplit="4" ySplit="4" topLeftCell="E17" activePane="bottomRight" state="frozen"/>
      <selection activeCell="H18" sqref="H18"/>
      <selection pane="topRight" activeCell="H18" sqref="H18"/>
      <selection pane="bottomLeft" activeCell="H18" sqref="H18"/>
      <selection pane="bottomRight" activeCell="B20" sqref="A1:O34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customWidth="1"/>
    <col min="5" max="5" width="40.7109375" style="20" customWidth="1"/>
    <col min="6" max="6" width="20.28515625" style="20" customWidth="1"/>
    <col min="7" max="7" width="37.28515625" style="20" customWidth="1"/>
    <col min="8" max="8" width="12.7109375" style="1" bestFit="1" customWidth="1"/>
    <col min="9" max="13" width="9.140625" style="1"/>
    <col min="14" max="14" width="31.28515625" style="1" customWidth="1"/>
    <col min="15" max="15" width="36.5703125" style="1" customWidth="1"/>
    <col min="16" max="16" width="9.140625" style="1"/>
    <col min="17" max="17" width="71.28515625" style="1" customWidth="1"/>
    <col min="18" max="16384" width="9.140625" style="1"/>
  </cols>
  <sheetData>
    <row r="1" spans="1:17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85" t="s">
        <v>150</v>
      </c>
      <c r="I1" s="185"/>
      <c r="J1" s="185"/>
      <c r="K1" s="185"/>
      <c r="L1" s="185"/>
      <c r="M1" s="185"/>
      <c r="N1" s="185"/>
      <c r="O1" s="185" t="s">
        <v>75</v>
      </c>
      <c r="P1" s="36"/>
      <c r="Q1" s="36"/>
    </row>
    <row r="2" spans="1:17" ht="18.75" customHeight="1" x14ac:dyDescent="0.25">
      <c r="A2" s="169"/>
      <c r="B2" s="169"/>
      <c r="C2" s="169"/>
      <c r="D2" s="169"/>
      <c r="E2" s="169"/>
      <c r="F2" s="169"/>
      <c r="G2" s="169"/>
      <c r="H2" s="185"/>
      <c r="I2" s="185"/>
      <c r="J2" s="185"/>
      <c r="K2" s="185"/>
      <c r="L2" s="185"/>
      <c r="M2" s="185"/>
      <c r="N2" s="185"/>
      <c r="O2" s="185"/>
      <c r="P2" s="36"/>
      <c r="Q2" s="36"/>
    </row>
    <row r="3" spans="1:17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127</v>
      </c>
      <c r="F3" s="174"/>
      <c r="G3" s="174"/>
      <c r="H3" s="185"/>
      <c r="I3" s="185"/>
      <c r="J3" s="185"/>
      <c r="K3" s="185"/>
      <c r="L3" s="185"/>
      <c r="M3" s="185"/>
      <c r="N3" s="185"/>
      <c r="O3" s="185"/>
      <c r="P3" s="36"/>
      <c r="Q3" s="36"/>
    </row>
    <row r="4" spans="1:17" ht="150.75" customHeight="1" x14ac:dyDescent="0.25">
      <c r="A4" s="171"/>
      <c r="B4" s="172"/>
      <c r="C4" s="171"/>
      <c r="D4" s="171"/>
      <c r="E4" s="18" t="s">
        <v>96</v>
      </c>
      <c r="F4" s="18" t="s">
        <v>77</v>
      </c>
      <c r="G4" s="8" t="s">
        <v>61</v>
      </c>
      <c r="H4" s="185"/>
      <c r="I4" s="185"/>
      <c r="J4" s="185"/>
      <c r="K4" s="185"/>
      <c r="L4" s="185"/>
      <c r="M4" s="185"/>
      <c r="N4" s="185"/>
      <c r="O4" s="185"/>
      <c r="P4" s="36"/>
      <c r="Q4" s="36"/>
    </row>
    <row r="5" spans="1:17" ht="33" customHeight="1" x14ac:dyDescent="0.25">
      <c r="A5" s="27">
        <v>1</v>
      </c>
      <c r="B5" s="30" t="s">
        <v>0</v>
      </c>
      <c r="C5" s="31" t="s">
        <v>1</v>
      </c>
      <c r="D5" s="26">
        <v>0</v>
      </c>
      <c r="E5" s="37"/>
      <c r="F5" s="46"/>
      <c r="G5" s="32" t="s">
        <v>63</v>
      </c>
    </row>
    <row r="6" spans="1:17" x14ac:dyDescent="0.25">
      <c r="A6" s="47">
        <v>2</v>
      </c>
      <c r="B6" s="48" t="s">
        <v>2</v>
      </c>
      <c r="C6" s="49" t="s">
        <v>3</v>
      </c>
      <c r="D6" s="50">
        <v>2</v>
      </c>
      <c r="E6" s="51">
        <v>2</v>
      </c>
      <c r="F6" s="52">
        <f>E6/D6</f>
        <v>1</v>
      </c>
      <c r="G6" s="53">
        <f t="shared" ref="G6:G32" si="0">IF(E6="","НЕТ ДАННЫХ",IF(F6&lt;80%,0,IF(F6&lt;90%,1,IF(F6&lt;95%,3,5))))</f>
        <v>5</v>
      </c>
    </row>
    <row r="7" spans="1:17" x14ac:dyDescent="0.25">
      <c r="A7" s="47">
        <v>3</v>
      </c>
      <c r="B7" s="48" t="s">
        <v>4</v>
      </c>
      <c r="C7" s="49" t="s">
        <v>5</v>
      </c>
      <c r="D7" s="50">
        <v>70</v>
      </c>
      <c r="E7" s="51">
        <v>69</v>
      </c>
      <c r="F7" s="52">
        <f t="shared" ref="F7:F32" si="1">E7/D7</f>
        <v>0.98571428571428577</v>
      </c>
      <c r="G7" s="53">
        <f t="shared" si="0"/>
        <v>5</v>
      </c>
    </row>
    <row r="8" spans="1:17" x14ac:dyDescent="0.25">
      <c r="A8" s="50">
        <v>4</v>
      </c>
      <c r="B8" s="48" t="s">
        <v>6</v>
      </c>
      <c r="C8" s="49" t="s">
        <v>7</v>
      </c>
      <c r="D8" s="50">
        <v>22</v>
      </c>
      <c r="E8" s="51">
        <v>22</v>
      </c>
      <c r="F8" s="52">
        <f t="shared" si="1"/>
        <v>1</v>
      </c>
      <c r="G8" s="71">
        <f t="shared" si="0"/>
        <v>5</v>
      </c>
    </row>
    <row r="9" spans="1:17" ht="31.5" x14ac:dyDescent="0.25">
      <c r="A9" s="47">
        <v>5</v>
      </c>
      <c r="B9" s="48" t="s">
        <v>8</v>
      </c>
      <c r="C9" s="49" t="s">
        <v>9</v>
      </c>
      <c r="D9" s="50">
        <v>3</v>
      </c>
      <c r="E9" s="51">
        <v>3</v>
      </c>
      <c r="F9" s="52">
        <f t="shared" si="1"/>
        <v>1</v>
      </c>
      <c r="G9" s="53">
        <f t="shared" si="0"/>
        <v>5</v>
      </c>
    </row>
    <row r="10" spans="1:17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51">
        <v>56</v>
      </c>
      <c r="F10" s="52">
        <f t="shared" si="1"/>
        <v>0.90322580645161288</v>
      </c>
      <c r="G10" s="53">
        <f t="shared" si="0"/>
        <v>3</v>
      </c>
    </row>
    <row r="11" spans="1:17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1">
        <v>8</v>
      </c>
      <c r="F11" s="52">
        <f t="shared" si="1"/>
        <v>0.88888888888888884</v>
      </c>
      <c r="G11" s="53">
        <f t="shared" si="0"/>
        <v>1</v>
      </c>
    </row>
    <row r="12" spans="1:17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1">
        <v>3</v>
      </c>
      <c r="F12" s="52">
        <f t="shared" si="1"/>
        <v>1</v>
      </c>
      <c r="G12" s="53">
        <f t="shared" si="0"/>
        <v>5</v>
      </c>
    </row>
    <row r="13" spans="1:17" ht="31.5" x14ac:dyDescent="0.25">
      <c r="A13" s="47">
        <v>9</v>
      </c>
      <c r="B13" s="48" t="s">
        <v>16</v>
      </c>
      <c r="C13" s="49" t="s">
        <v>17</v>
      </c>
      <c r="D13" s="50">
        <v>5</v>
      </c>
      <c r="E13" s="51">
        <v>5</v>
      </c>
      <c r="F13" s="52">
        <f t="shared" si="1"/>
        <v>1</v>
      </c>
      <c r="G13" s="53">
        <f t="shared" si="0"/>
        <v>5</v>
      </c>
    </row>
    <row r="14" spans="1:17" ht="31.5" x14ac:dyDescent="0.25">
      <c r="A14" s="27">
        <v>10</v>
      </c>
      <c r="B14" s="30" t="s">
        <v>58</v>
      </c>
      <c r="C14" s="31" t="s">
        <v>19</v>
      </c>
      <c r="D14" s="26">
        <v>0</v>
      </c>
      <c r="E14" s="37"/>
      <c r="F14" s="46"/>
      <c r="G14" s="32" t="s">
        <v>63</v>
      </c>
    </row>
    <row r="15" spans="1:17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51">
        <v>3</v>
      </c>
      <c r="F15" s="52">
        <f t="shared" si="1"/>
        <v>1</v>
      </c>
      <c r="G15" s="53">
        <f t="shared" si="0"/>
        <v>5</v>
      </c>
    </row>
    <row r="16" spans="1:17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51">
        <v>1</v>
      </c>
      <c r="F16" s="52">
        <f t="shared" si="1"/>
        <v>1</v>
      </c>
      <c r="G16" s="53">
        <f t="shared" si="0"/>
        <v>5</v>
      </c>
    </row>
    <row r="17" spans="1:8" s="5" customFormat="1" ht="27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51">
        <v>1</v>
      </c>
      <c r="F17" s="52">
        <f t="shared" si="1"/>
        <v>1</v>
      </c>
      <c r="G17" s="53">
        <f t="shared" si="0"/>
        <v>5</v>
      </c>
    </row>
    <row r="18" spans="1:8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51">
        <v>39</v>
      </c>
      <c r="F18" s="52">
        <f t="shared" si="1"/>
        <v>0.79591836734693877</v>
      </c>
      <c r="G18" s="53">
        <f t="shared" si="0"/>
        <v>0</v>
      </c>
    </row>
    <row r="19" spans="1:8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51">
        <v>2</v>
      </c>
      <c r="F19" s="52">
        <f>E19/D19</f>
        <v>1</v>
      </c>
      <c r="G19" s="53">
        <f>IF(E19="","НЕТ ДАННЫХ",IF(F19&lt;80%,0,IF(F19&lt;90%,1,IF(F19&lt;95%,3,5))))</f>
        <v>5</v>
      </c>
    </row>
    <row r="20" spans="1:8" s="5" customFormat="1" ht="37.5" customHeight="1" x14ac:dyDescent="0.25">
      <c r="A20" s="27">
        <v>16</v>
      </c>
      <c r="B20" s="30" t="s">
        <v>29</v>
      </c>
      <c r="C20" s="31" t="s">
        <v>30</v>
      </c>
      <c r="D20" s="26">
        <v>0</v>
      </c>
      <c r="E20" s="37"/>
      <c r="F20" s="46"/>
      <c r="G20" s="32" t="s">
        <v>63</v>
      </c>
    </row>
    <row r="21" spans="1:8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51">
        <v>1</v>
      </c>
      <c r="F21" s="52">
        <f>E21/D21</f>
        <v>1</v>
      </c>
      <c r="G21" s="53">
        <f>IF(E21="","НЕТ ДАННЫХ",IF(F21&lt;80%,0,IF(F21&lt;90%,1,IF(F19&lt;95%,3,5))))</f>
        <v>5</v>
      </c>
    </row>
    <row r="22" spans="1:8" ht="31.5" x14ac:dyDescent="0.25">
      <c r="A22" s="27">
        <v>18</v>
      </c>
      <c r="B22" s="30" t="s">
        <v>33</v>
      </c>
      <c r="C22" s="31" t="s">
        <v>34</v>
      </c>
      <c r="D22" s="26">
        <v>0</v>
      </c>
      <c r="E22" s="37"/>
      <c r="F22" s="46"/>
      <c r="G22" s="32" t="s">
        <v>63</v>
      </c>
    </row>
    <row r="23" spans="1:8" s="40" customFormat="1" ht="31.5" x14ac:dyDescent="0.25">
      <c r="A23" s="27">
        <v>19</v>
      </c>
      <c r="B23" s="30" t="s">
        <v>35</v>
      </c>
      <c r="C23" s="31" t="s">
        <v>36</v>
      </c>
      <c r="D23" s="26">
        <v>0</v>
      </c>
      <c r="E23" s="37"/>
      <c r="F23" s="46"/>
      <c r="G23" s="32" t="s">
        <v>63</v>
      </c>
      <c r="H23" s="41"/>
    </row>
    <row r="24" spans="1:8" x14ac:dyDescent="0.25">
      <c r="A24" s="47">
        <v>20</v>
      </c>
      <c r="B24" s="48" t="s">
        <v>65</v>
      </c>
      <c r="C24" s="49" t="s">
        <v>38</v>
      </c>
      <c r="D24" s="50">
        <v>7</v>
      </c>
      <c r="E24" s="51">
        <v>6</v>
      </c>
      <c r="F24" s="52">
        <f t="shared" si="1"/>
        <v>0.8571428571428571</v>
      </c>
      <c r="G24" s="53">
        <f t="shared" si="0"/>
        <v>1</v>
      </c>
    </row>
    <row r="25" spans="1:8" ht="31.5" x14ac:dyDescent="0.25">
      <c r="A25" s="27">
        <v>21</v>
      </c>
      <c r="B25" s="30" t="s">
        <v>39</v>
      </c>
      <c r="C25" s="31" t="s">
        <v>45</v>
      </c>
      <c r="D25" s="26">
        <v>0</v>
      </c>
      <c r="E25" s="37"/>
      <c r="F25" s="46"/>
      <c r="G25" s="32" t="s">
        <v>63</v>
      </c>
    </row>
    <row r="26" spans="1:8" ht="31.5" x14ac:dyDescent="0.25">
      <c r="A26" s="27">
        <v>22</v>
      </c>
      <c r="B26" s="30" t="s">
        <v>59</v>
      </c>
      <c r="C26" s="31" t="s">
        <v>57</v>
      </c>
      <c r="D26" s="26">
        <v>0</v>
      </c>
      <c r="E26" s="37"/>
      <c r="F26" s="46"/>
      <c r="G26" s="32" t="s">
        <v>63</v>
      </c>
    </row>
    <row r="27" spans="1:8" ht="31.5" x14ac:dyDescent="0.25">
      <c r="A27" s="27">
        <v>23</v>
      </c>
      <c r="B27" s="30" t="s">
        <v>52</v>
      </c>
      <c r="C27" s="31" t="s">
        <v>53</v>
      </c>
      <c r="D27" s="26">
        <v>0</v>
      </c>
      <c r="E27" s="37"/>
      <c r="F27" s="46"/>
      <c r="G27" s="32" t="s">
        <v>63</v>
      </c>
    </row>
    <row r="28" spans="1:8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51">
        <v>34</v>
      </c>
      <c r="F28" s="52">
        <f t="shared" si="1"/>
        <v>0.94444444444444442</v>
      </c>
      <c r="G28" s="53">
        <f t="shared" si="0"/>
        <v>3</v>
      </c>
    </row>
    <row r="29" spans="1:8" s="40" customFormat="1" ht="30.75" customHeight="1" x14ac:dyDescent="0.25">
      <c r="A29" s="27">
        <v>25</v>
      </c>
      <c r="B29" s="30" t="s">
        <v>40</v>
      </c>
      <c r="C29" s="31" t="s">
        <v>50</v>
      </c>
      <c r="D29" s="26">
        <v>0</v>
      </c>
      <c r="E29" s="37"/>
      <c r="F29" s="46"/>
      <c r="G29" s="32" t="s">
        <v>63</v>
      </c>
    </row>
    <row r="30" spans="1:8" s="40" customFormat="1" ht="31.5" x14ac:dyDescent="0.25">
      <c r="A30" s="27">
        <v>26</v>
      </c>
      <c r="B30" s="30" t="s">
        <v>55</v>
      </c>
      <c r="C30" s="31" t="s">
        <v>56</v>
      </c>
      <c r="D30" s="26">
        <v>0</v>
      </c>
      <c r="E30" s="37"/>
      <c r="F30" s="46"/>
      <c r="G30" s="32" t="s">
        <v>63</v>
      </c>
    </row>
    <row r="31" spans="1:8" ht="31.5" x14ac:dyDescent="0.25">
      <c r="A31" s="27">
        <v>27</v>
      </c>
      <c r="B31" s="30" t="s">
        <v>69</v>
      </c>
      <c r="C31" s="31" t="s">
        <v>70</v>
      </c>
      <c r="D31" s="26">
        <v>0</v>
      </c>
      <c r="E31" s="37"/>
      <c r="F31" s="46"/>
      <c r="G31" s="32" t="s">
        <v>63</v>
      </c>
    </row>
    <row r="32" spans="1:8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51">
        <v>1</v>
      </c>
      <c r="F32" s="52">
        <f t="shared" si="1"/>
        <v>1</v>
      </c>
      <c r="G32" s="53">
        <f t="shared" si="0"/>
        <v>5</v>
      </c>
    </row>
    <row r="33" spans="1:7" ht="20.25" customHeight="1" x14ac:dyDescent="0.25">
      <c r="A33" s="34"/>
      <c r="B33" s="20"/>
      <c r="C33" s="10" t="s">
        <v>97</v>
      </c>
      <c r="D33" s="34">
        <f>SUM(D5:D32)+31</f>
        <v>308</v>
      </c>
      <c r="E33" s="44">
        <f>SUM(E5:E32)</f>
        <v>256</v>
      </c>
      <c r="F33" s="20" t="s">
        <v>140</v>
      </c>
      <c r="G33" s="45">
        <f>SUM(G5:G32)/17</f>
        <v>4</v>
      </c>
    </row>
    <row r="34" spans="1:7" ht="27" customHeight="1" x14ac:dyDescent="0.25">
      <c r="A34" s="34"/>
      <c r="B34" s="20"/>
      <c r="C34" s="10"/>
      <c r="D34" s="11" t="s">
        <v>51</v>
      </c>
      <c r="E34" s="19"/>
      <c r="F34" s="52">
        <f>E33/D33</f>
        <v>0.83116883116883122</v>
      </c>
      <c r="G34" s="33"/>
    </row>
    <row r="56" spans="5:6" x14ac:dyDescent="0.25">
      <c r="E56" s="22"/>
      <c r="F56" s="22"/>
    </row>
    <row r="57" spans="5:6" x14ac:dyDescent="0.25">
      <c r="E57" s="22"/>
      <c r="F57" s="22"/>
    </row>
    <row r="58" spans="5:6" x14ac:dyDescent="0.25">
      <c r="E58" s="22"/>
      <c r="F58" s="22"/>
    </row>
    <row r="59" spans="5:6" x14ac:dyDescent="0.25">
      <c r="E59" s="22"/>
      <c r="F59" s="22"/>
    </row>
    <row r="60" spans="5:6" x14ac:dyDescent="0.25">
      <c r="E60" s="22"/>
      <c r="F60" s="22"/>
    </row>
    <row r="61" spans="5:6" x14ac:dyDescent="0.25">
      <c r="E61" s="22"/>
      <c r="F61" s="22"/>
    </row>
    <row r="62" spans="5:6" x14ac:dyDescent="0.25">
      <c r="E62" s="22"/>
      <c r="F62" s="22"/>
    </row>
    <row r="63" spans="5:6" x14ac:dyDescent="0.25">
      <c r="E63" s="22"/>
      <c r="F63" s="22"/>
    </row>
    <row r="64" spans="5:6" x14ac:dyDescent="0.25">
      <c r="E64" s="22"/>
      <c r="F64" s="22"/>
    </row>
    <row r="65" spans="5:6" x14ac:dyDescent="0.25">
      <c r="E65" s="22"/>
      <c r="F65" s="22"/>
    </row>
    <row r="66" spans="5:6" x14ac:dyDescent="0.25">
      <c r="E66" s="22"/>
      <c r="F66" s="22"/>
    </row>
    <row r="67" spans="5:6" x14ac:dyDescent="0.25">
      <c r="E67" s="22"/>
      <c r="F67" s="22"/>
    </row>
    <row r="68" spans="5:6" x14ac:dyDescent="0.25">
      <c r="E68" s="22"/>
      <c r="F68" s="22"/>
    </row>
  </sheetData>
  <autoFilter ref="A4:G34"/>
  <mergeCells count="8">
    <mergeCell ref="A1:G2"/>
    <mergeCell ref="H1:N4"/>
    <mergeCell ref="O1:O4"/>
    <mergeCell ref="A3:A4"/>
    <mergeCell ref="B3:B4"/>
    <mergeCell ref="C3:C4"/>
    <mergeCell ref="D3:D4"/>
    <mergeCell ref="E3:G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2" orientation="portrait" r:id="rId1"/>
  <headerFooter differentFirst="1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68"/>
  <sheetViews>
    <sheetView view="pageBreakPreview" zoomScale="70" zoomScaleNormal="62" zoomScaleSheetLayoutView="70" workbookViewId="0">
      <pane xSplit="4" ySplit="4" topLeftCell="E10" activePane="bottomRight" state="frozen"/>
      <selection activeCell="H18" sqref="H18"/>
      <selection pane="topRight" activeCell="H18" sqref="H18"/>
      <selection pane="bottomLeft" activeCell="H18" sqref="H18"/>
      <selection pane="bottomRight" activeCell="F10" sqref="A1:Q34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20.5703125" style="20" customWidth="1"/>
    <col min="6" max="6" width="20.140625" style="20" customWidth="1"/>
    <col min="7" max="7" width="21.5703125" style="20" customWidth="1"/>
    <col min="8" max="8" width="14.140625" style="20" customWidth="1"/>
    <col min="9" max="9" width="21.7109375" style="20" customWidth="1"/>
    <col min="10" max="10" width="12.7109375" style="1" bestFit="1" customWidth="1"/>
    <col min="11" max="15" width="9.140625" style="1"/>
    <col min="16" max="16" width="31.28515625" style="1" customWidth="1"/>
    <col min="17" max="17" width="36.5703125" style="1" customWidth="1"/>
    <col min="18" max="18" width="9.140625" style="1"/>
    <col min="19" max="19" width="71.28515625" style="1" customWidth="1"/>
    <col min="20" max="16384" width="9.140625" style="1"/>
  </cols>
  <sheetData>
    <row r="1" spans="1:19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68"/>
      <c r="J1" s="170" t="s">
        <v>226</v>
      </c>
      <c r="K1" s="170"/>
      <c r="L1" s="170"/>
      <c r="M1" s="170"/>
      <c r="N1" s="170"/>
      <c r="O1" s="170"/>
      <c r="P1" s="170"/>
      <c r="Q1" s="170" t="s">
        <v>188</v>
      </c>
      <c r="R1" s="36"/>
      <c r="S1" s="36"/>
    </row>
    <row r="2" spans="1:19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70"/>
      <c r="K2" s="170"/>
      <c r="L2" s="170"/>
      <c r="M2" s="170"/>
      <c r="N2" s="170"/>
      <c r="O2" s="170"/>
      <c r="P2" s="170"/>
      <c r="Q2" s="170"/>
      <c r="R2" s="36"/>
      <c r="S2" s="36"/>
    </row>
    <row r="3" spans="1:19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222</v>
      </c>
      <c r="F3" s="174"/>
      <c r="G3" s="174"/>
      <c r="H3" s="174"/>
      <c r="I3" s="174"/>
      <c r="J3" s="170"/>
      <c r="K3" s="170"/>
      <c r="L3" s="170"/>
      <c r="M3" s="170"/>
      <c r="N3" s="170"/>
      <c r="O3" s="170"/>
      <c r="P3" s="170"/>
      <c r="Q3" s="170"/>
      <c r="R3" s="36"/>
      <c r="S3" s="36"/>
    </row>
    <row r="4" spans="1:19" ht="150.75" customHeight="1" x14ac:dyDescent="0.25">
      <c r="A4" s="171"/>
      <c r="B4" s="172"/>
      <c r="C4" s="171"/>
      <c r="D4" s="171"/>
      <c r="E4" s="18" t="s">
        <v>224</v>
      </c>
      <c r="F4" s="18" t="s">
        <v>225</v>
      </c>
      <c r="G4" s="18" t="s">
        <v>227</v>
      </c>
      <c r="H4" s="18" t="s">
        <v>223</v>
      </c>
      <c r="I4" s="8" t="s">
        <v>61</v>
      </c>
      <c r="J4" s="170"/>
      <c r="K4" s="170"/>
      <c r="L4" s="170"/>
      <c r="M4" s="170"/>
      <c r="N4" s="170"/>
      <c r="O4" s="170"/>
      <c r="P4" s="170"/>
      <c r="Q4" s="170"/>
      <c r="R4" s="36"/>
      <c r="S4" s="36"/>
    </row>
    <row r="5" spans="1:19" ht="33" customHeight="1" x14ac:dyDescent="0.25">
      <c r="A5" s="47">
        <v>1</v>
      </c>
      <c r="B5" s="48" t="s">
        <v>0</v>
      </c>
      <c r="C5" s="49" t="s">
        <v>1</v>
      </c>
      <c r="D5" s="50">
        <v>0</v>
      </c>
      <c r="E5" s="51">
        <v>1</v>
      </c>
      <c r="F5" s="51">
        <v>1</v>
      </c>
      <c r="G5" s="51">
        <v>0</v>
      </c>
      <c r="H5" s="58">
        <f>SUM(E5:G5)</f>
        <v>2</v>
      </c>
      <c r="I5" s="53">
        <f>IF(E5="","НЕТ ДАННЫХ",IF(H5=3,5,IF(H5=2,3,IF(H5=1,1,0))))</f>
        <v>3</v>
      </c>
      <c r="J5" s="10"/>
      <c r="K5" s="10"/>
      <c r="L5" s="10"/>
      <c r="M5" s="10"/>
      <c r="N5" s="10"/>
      <c r="O5" s="10"/>
      <c r="P5" s="10"/>
      <c r="Q5" s="10"/>
    </row>
    <row r="6" spans="1:19" x14ac:dyDescent="0.25">
      <c r="A6" s="47">
        <v>2</v>
      </c>
      <c r="B6" s="48" t="s">
        <v>2</v>
      </c>
      <c r="C6" s="49" t="s">
        <v>3</v>
      </c>
      <c r="D6" s="50">
        <v>2</v>
      </c>
      <c r="E6" s="51">
        <v>0</v>
      </c>
      <c r="F6" s="51">
        <v>1</v>
      </c>
      <c r="G6" s="51">
        <v>1</v>
      </c>
      <c r="H6" s="58">
        <f t="shared" ref="H6:H32" si="0">SUM(E6:G6)</f>
        <v>2</v>
      </c>
      <c r="I6" s="53">
        <f t="shared" ref="I6:I32" si="1">IF(E6="","НЕТ ДАННЫХ",IF(H6=3,5,IF(H6=2,3,IF(H6=1,1,0))))</f>
        <v>3</v>
      </c>
      <c r="J6" s="10"/>
      <c r="K6" s="10"/>
      <c r="L6" s="10"/>
      <c r="M6" s="10"/>
      <c r="N6" s="10"/>
      <c r="O6" s="10"/>
      <c r="P6" s="10"/>
      <c r="Q6" s="10"/>
    </row>
    <row r="7" spans="1:19" x14ac:dyDescent="0.25">
      <c r="A7" s="47">
        <v>3</v>
      </c>
      <c r="B7" s="48" t="s">
        <v>4</v>
      </c>
      <c r="C7" s="49" t="s">
        <v>5</v>
      </c>
      <c r="D7" s="50">
        <v>70</v>
      </c>
      <c r="E7" s="51">
        <v>1</v>
      </c>
      <c r="F7" s="51">
        <v>1</v>
      </c>
      <c r="G7" s="51">
        <v>1</v>
      </c>
      <c r="H7" s="58">
        <f t="shared" si="0"/>
        <v>3</v>
      </c>
      <c r="I7" s="53">
        <f t="shared" si="1"/>
        <v>5</v>
      </c>
      <c r="J7" s="10"/>
      <c r="K7" s="10"/>
      <c r="L7" s="10"/>
      <c r="M7" s="10"/>
      <c r="N7" s="10"/>
      <c r="O7" s="10"/>
      <c r="P7" s="10"/>
      <c r="Q7" s="10"/>
    </row>
    <row r="8" spans="1:19" x14ac:dyDescent="0.25">
      <c r="A8" s="50">
        <v>4</v>
      </c>
      <c r="B8" s="48" t="s">
        <v>6</v>
      </c>
      <c r="C8" s="49" t="s">
        <v>7</v>
      </c>
      <c r="D8" s="50">
        <v>22</v>
      </c>
      <c r="E8" s="51">
        <v>1</v>
      </c>
      <c r="F8" s="51">
        <v>1</v>
      </c>
      <c r="G8" s="51">
        <v>1</v>
      </c>
      <c r="H8" s="58">
        <f t="shared" si="0"/>
        <v>3</v>
      </c>
      <c r="I8" s="53">
        <f t="shared" si="1"/>
        <v>5</v>
      </c>
      <c r="J8" s="10"/>
      <c r="K8" s="10"/>
      <c r="L8" s="10"/>
      <c r="M8" s="10"/>
      <c r="N8" s="10"/>
      <c r="O8" s="10"/>
      <c r="P8" s="10"/>
      <c r="Q8" s="10"/>
    </row>
    <row r="9" spans="1:19" ht="31.5" x14ac:dyDescent="0.25">
      <c r="A9" s="47">
        <v>5</v>
      </c>
      <c r="B9" s="48" t="s">
        <v>8</v>
      </c>
      <c r="C9" s="49" t="s">
        <v>9</v>
      </c>
      <c r="D9" s="50">
        <v>3</v>
      </c>
      <c r="E9" s="51">
        <v>1</v>
      </c>
      <c r="F9" s="51">
        <v>1</v>
      </c>
      <c r="G9" s="51">
        <v>1</v>
      </c>
      <c r="H9" s="58">
        <f t="shared" si="0"/>
        <v>3</v>
      </c>
      <c r="I9" s="53">
        <f t="shared" si="1"/>
        <v>5</v>
      </c>
      <c r="J9" s="10"/>
      <c r="K9" s="10"/>
      <c r="L9" s="10"/>
      <c r="M9" s="10"/>
      <c r="N9" s="10"/>
      <c r="O9" s="10"/>
      <c r="P9" s="10"/>
      <c r="Q9" s="10"/>
    </row>
    <row r="10" spans="1:19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51">
        <v>1</v>
      </c>
      <c r="F10" s="51">
        <v>1</v>
      </c>
      <c r="G10" s="51">
        <v>1</v>
      </c>
      <c r="H10" s="58">
        <f t="shared" si="0"/>
        <v>3</v>
      </c>
      <c r="I10" s="53">
        <f t="shared" si="1"/>
        <v>5</v>
      </c>
      <c r="J10" s="10"/>
      <c r="K10" s="10"/>
      <c r="L10" s="10"/>
      <c r="M10" s="10"/>
      <c r="N10" s="10"/>
      <c r="O10" s="10"/>
      <c r="P10" s="10"/>
      <c r="Q10" s="10"/>
    </row>
    <row r="11" spans="1:19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1">
        <v>0</v>
      </c>
      <c r="F11" s="51">
        <v>0</v>
      </c>
      <c r="G11" s="51">
        <v>0</v>
      </c>
      <c r="H11" s="58">
        <f t="shared" si="0"/>
        <v>0</v>
      </c>
      <c r="I11" s="53">
        <f t="shared" si="1"/>
        <v>0</v>
      </c>
      <c r="J11" s="10"/>
      <c r="K11" s="10"/>
      <c r="L11" s="10"/>
      <c r="M11" s="10"/>
      <c r="N11" s="10"/>
      <c r="O11" s="10"/>
      <c r="P11" s="10"/>
      <c r="Q11" s="10"/>
    </row>
    <row r="12" spans="1:19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1">
        <v>1</v>
      </c>
      <c r="F12" s="51">
        <v>1</v>
      </c>
      <c r="G12" s="51">
        <v>0</v>
      </c>
      <c r="H12" s="58">
        <f t="shared" si="0"/>
        <v>2</v>
      </c>
      <c r="I12" s="53">
        <f t="shared" si="1"/>
        <v>3</v>
      </c>
      <c r="J12" s="10"/>
      <c r="K12" s="10"/>
      <c r="L12" s="10"/>
      <c r="M12" s="10"/>
      <c r="N12" s="10"/>
      <c r="O12" s="10"/>
      <c r="P12" s="10"/>
      <c r="Q12" s="10"/>
    </row>
    <row r="13" spans="1:19" ht="31.5" x14ac:dyDescent="0.25">
      <c r="A13" s="47">
        <v>9</v>
      </c>
      <c r="B13" s="48" t="s">
        <v>16</v>
      </c>
      <c r="C13" s="49" t="s">
        <v>17</v>
      </c>
      <c r="D13" s="50">
        <v>5</v>
      </c>
      <c r="E13" s="51">
        <v>0</v>
      </c>
      <c r="F13" s="51">
        <v>0</v>
      </c>
      <c r="G13" s="51">
        <v>0</v>
      </c>
      <c r="H13" s="58">
        <f t="shared" si="0"/>
        <v>0</v>
      </c>
      <c r="I13" s="53">
        <f t="shared" si="1"/>
        <v>0</v>
      </c>
      <c r="J13" s="10"/>
      <c r="K13" s="10"/>
      <c r="L13" s="10"/>
      <c r="M13" s="10"/>
      <c r="N13" s="10"/>
      <c r="O13" s="10"/>
      <c r="P13" s="10"/>
      <c r="Q13" s="10"/>
    </row>
    <row r="14" spans="1:19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51">
        <v>0</v>
      </c>
      <c r="F14" s="51">
        <v>1</v>
      </c>
      <c r="G14" s="51">
        <v>0</v>
      </c>
      <c r="H14" s="58">
        <f t="shared" si="0"/>
        <v>1</v>
      </c>
      <c r="I14" s="53">
        <f t="shared" si="1"/>
        <v>1</v>
      </c>
      <c r="J14" s="10"/>
      <c r="K14" s="10"/>
      <c r="L14" s="10"/>
      <c r="M14" s="10"/>
      <c r="N14" s="10"/>
      <c r="O14" s="10"/>
      <c r="P14" s="10"/>
      <c r="Q14" s="10"/>
    </row>
    <row r="15" spans="1:19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51">
        <v>1</v>
      </c>
      <c r="F15" s="51">
        <v>1</v>
      </c>
      <c r="G15" s="51">
        <v>1</v>
      </c>
      <c r="H15" s="58">
        <f t="shared" si="0"/>
        <v>3</v>
      </c>
      <c r="I15" s="53">
        <f t="shared" si="1"/>
        <v>5</v>
      </c>
      <c r="J15" s="10"/>
      <c r="K15" s="10"/>
      <c r="L15" s="10"/>
      <c r="M15" s="10"/>
      <c r="N15" s="10"/>
      <c r="O15" s="10"/>
      <c r="P15" s="10"/>
      <c r="Q15" s="10"/>
    </row>
    <row r="16" spans="1:19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51">
        <v>1</v>
      </c>
      <c r="F16" s="51">
        <v>1</v>
      </c>
      <c r="G16" s="51">
        <v>1</v>
      </c>
      <c r="H16" s="58">
        <f t="shared" si="0"/>
        <v>3</v>
      </c>
      <c r="I16" s="53">
        <f t="shared" si="1"/>
        <v>5</v>
      </c>
      <c r="J16" s="10"/>
      <c r="K16" s="10"/>
      <c r="L16" s="10"/>
      <c r="M16" s="10"/>
      <c r="N16" s="10"/>
      <c r="O16" s="10"/>
      <c r="P16" s="10"/>
      <c r="Q16" s="10"/>
    </row>
    <row r="17" spans="1:17" s="5" customFormat="1" ht="27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51">
        <v>0</v>
      </c>
      <c r="F17" s="51">
        <v>0</v>
      </c>
      <c r="G17" s="51">
        <v>0</v>
      </c>
      <c r="H17" s="58">
        <f t="shared" si="0"/>
        <v>0</v>
      </c>
      <c r="I17" s="53">
        <f t="shared" si="1"/>
        <v>0</v>
      </c>
      <c r="J17" s="20"/>
      <c r="K17" s="20"/>
      <c r="L17" s="20"/>
      <c r="M17" s="20"/>
      <c r="N17" s="20"/>
      <c r="O17" s="20"/>
      <c r="P17" s="20"/>
      <c r="Q17" s="20"/>
    </row>
    <row r="18" spans="1:17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51">
        <v>1</v>
      </c>
      <c r="F18" s="51">
        <v>1</v>
      </c>
      <c r="G18" s="51">
        <v>1</v>
      </c>
      <c r="H18" s="58">
        <f t="shared" si="0"/>
        <v>3</v>
      </c>
      <c r="I18" s="53">
        <f t="shared" si="1"/>
        <v>5</v>
      </c>
      <c r="J18" s="10"/>
      <c r="K18" s="10"/>
      <c r="L18" s="10"/>
      <c r="M18" s="10"/>
      <c r="N18" s="10"/>
      <c r="O18" s="10"/>
      <c r="P18" s="10"/>
      <c r="Q18" s="10"/>
    </row>
    <row r="19" spans="1:17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51">
        <v>1</v>
      </c>
      <c r="F19" s="51">
        <v>1</v>
      </c>
      <c r="G19" s="51">
        <v>1</v>
      </c>
      <c r="H19" s="58">
        <f t="shared" si="0"/>
        <v>3</v>
      </c>
      <c r="I19" s="53">
        <f t="shared" si="1"/>
        <v>5</v>
      </c>
      <c r="J19" s="10"/>
      <c r="K19" s="10"/>
      <c r="L19" s="10"/>
      <c r="M19" s="10"/>
      <c r="N19" s="10"/>
      <c r="O19" s="10"/>
      <c r="P19" s="10"/>
      <c r="Q19" s="10"/>
    </row>
    <row r="20" spans="1:17" s="5" customFormat="1" ht="37.5" customHeight="1" x14ac:dyDescent="0.25">
      <c r="A20" s="47">
        <v>16</v>
      </c>
      <c r="B20" s="48" t="s">
        <v>29</v>
      </c>
      <c r="C20" s="49" t="s">
        <v>30</v>
      </c>
      <c r="D20" s="50">
        <v>0</v>
      </c>
      <c r="E20" s="51">
        <v>1</v>
      </c>
      <c r="F20" s="51">
        <v>0</v>
      </c>
      <c r="G20" s="51">
        <v>0</v>
      </c>
      <c r="H20" s="58">
        <f t="shared" si="0"/>
        <v>1</v>
      </c>
      <c r="I20" s="53">
        <f t="shared" si="1"/>
        <v>1</v>
      </c>
      <c r="J20" s="20"/>
      <c r="K20" s="20"/>
      <c r="L20" s="20"/>
      <c r="M20" s="20"/>
      <c r="N20" s="20"/>
      <c r="O20" s="20"/>
      <c r="P20" s="20"/>
      <c r="Q20" s="20"/>
    </row>
    <row r="21" spans="1:17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51">
        <v>1</v>
      </c>
      <c r="F21" s="51">
        <v>1</v>
      </c>
      <c r="G21" s="51">
        <v>1</v>
      </c>
      <c r="H21" s="58">
        <f t="shared" si="0"/>
        <v>3</v>
      </c>
      <c r="I21" s="53">
        <f t="shared" si="1"/>
        <v>5</v>
      </c>
      <c r="J21" s="10"/>
      <c r="K21" s="10"/>
      <c r="L21" s="10"/>
      <c r="M21" s="10"/>
      <c r="N21" s="10"/>
      <c r="O21" s="10"/>
      <c r="P21" s="10"/>
      <c r="Q21" s="10"/>
    </row>
    <row r="22" spans="1:17" x14ac:dyDescent="0.25">
      <c r="A22" s="47">
        <v>18</v>
      </c>
      <c r="B22" s="48" t="s">
        <v>33</v>
      </c>
      <c r="C22" s="49" t="s">
        <v>34</v>
      </c>
      <c r="D22" s="50">
        <v>0</v>
      </c>
      <c r="E22" s="51">
        <v>0</v>
      </c>
      <c r="F22" s="51">
        <v>1</v>
      </c>
      <c r="G22" s="51">
        <v>1</v>
      </c>
      <c r="H22" s="58">
        <f t="shared" si="0"/>
        <v>2</v>
      </c>
      <c r="I22" s="53">
        <f t="shared" si="1"/>
        <v>3</v>
      </c>
      <c r="J22" s="10"/>
      <c r="K22" s="10"/>
      <c r="L22" s="10"/>
      <c r="M22" s="10"/>
      <c r="N22" s="10"/>
      <c r="O22" s="10"/>
      <c r="P22" s="10"/>
      <c r="Q22" s="10"/>
    </row>
    <row r="23" spans="1:17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51">
        <v>1</v>
      </c>
      <c r="F23" s="51">
        <v>1</v>
      </c>
      <c r="G23" s="51">
        <v>1</v>
      </c>
      <c r="H23" s="58">
        <f t="shared" si="0"/>
        <v>3</v>
      </c>
      <c r="I23" s="53">
        <f t="shared" si="1"/>
        <v>5</v>
      </c>
      <c r="J23" s="66"/>
      <c r="K23" s="10"/>
      <c r="L23" s="10"/>
      <c r="M23" s="10"/>
      <c r="N23" s="10"/>
      <c r="O23" s="10"/>
      <c r="P23" s="10"/>
      <c r="Q23" s="10"/>
    </row>
    <row r="24" spans="1:17" x14ac:dyDescent="0.25">
      <c r="A24" s="47">
        <v>20</v>
      </c>
      <c r="B24" s="48" t="s">
        <v>65</v>
      </c>
      <c r="C24" s="49" t="s">
        <v>38</v>
      </c>
      <c r="D24" s="50">
        <v>7</v>
      </c>
      <c r="E24" s="51">
        <v>1</v>
      </c>
      <c r="F24" s="51">
        <v>1</v>
      </c>
      <c r="G24" s="51">
        <v>1</v>
      </c>
      <c r="H24" s="58">
        <f t="shared" si="0"/>
        <v>3</v>
      </c>
      <c r="I24" s="53">
        <f t="shared" si="1"/>
        <v>5</v>
      </c>
      <c r="J24" s="10"/>
      <c r="K24" s="10"/>
      <c r="L24" s="10"/>
      <c r="M24" s="10"/>
      <c r="N24" s="10"/>
      <c r="O24" s="10"/>
      <c r="P24" s="10"/>
      <c r="Q24" s="10"/>
    </row>
    <row r="25" spans="1:17" x14ac:dyDescent="0.25">
      <c r="A25" s="47">
        <v>21</v>
      </c>
      <c r="B25" s="48" t="s">
        <v>39</v>
      </c>
      <c r="C25" s="49" t="s">
        <v>45</v>
      </c>
      <c r="D25" s="50">
        <v>0</v>
      </c>
      <c r="E25" s="51">
        <v>1</v>
      </c>
      <c r="F25" s="51">
        <v>1</v>
      </c>
      <c r="G25" s="51">
        <v>1</v>
      </c>
      <c r="H25" s="58">
        <f t="shared" si="0"/>
        <v>3</v>
      </c>
      <c r="I25" s="53">
        <f t="shared" si="1"/>
        <v>5</v>
      </c>
      <c r="J25" s="10"/>
      <c r="K25" s="10"/>
      <c r="L25" s="10"/>
      <c r="M25" s="10"/>
      <c r="N25" s="10"/>
      <c r="O25" s="10"/>
      <c r="P25" s="10"/>
      <c r="Q25" s="10"/>
    </row>
    <row r="26" spans="1:17" ht="31.5" x14ac:dyDescent="0.25">
      <c r="A26" s="47">
        <v>22</v>
      </c>
      <c r="B26" s="48" t="s">
        <v>59</v>
      </c>
      <c r="C26" s="49" t="s">
        <v>57</v>
      </c>
      <c r="D26" s="50">
        <v>0</v>
      </c>
      <c r="E26" s="51">
        <v>0</v>
      </c>
      <c r="F26" s="51">
        <v>0</v>
      </c>
      <c r="G26" s="51">
        <v>0</v>
      </c>
      <c r="H26" s="58">
        <f t="shared" si="0"/>
        <v>0</v>
      </c>
      <c r="I26" s="53">
        <f t="shared" si="1"/>
        <v>0</v>
      </c>
      <c r="J26" s="10"/>
      <c r="K26" s="10"/>
      <c r="L26" s="10"/>
      <c r="M26" s="10"/>
      <c r="N26" s="10"/>
      <c r="O26" s="10"/>
      <c r="P26" s="10"/>
      <c r="Q26" s="10"/>
    </row>
    <row r="27" spans="1:17" ht="31.5" x14ac:dyDescent="0.25">
      <c r="A27" s="47">
        <v>23</v>
      </c>
      <c r="B27" s="48" t="s">
        <v>52</v>
      </c>
      <c r="C27" s="49" t="s">
        <v>53</v>
      </c>
      <c r="D27" s="50">
        <v>0</v>
      </c>
      <c r="E27" s="51">
        <v>1</v>
      </c>
      <c r="F27" s="51">
        <v>1</v>
      </c>
      <c r="G27" s="51">
        <v>1</v>
      </c>
      <c r="H27" s="58">
        <f t="shared" si="0"/>
        <v>3</v>
      </c>
      <c r="I27" s="53">
        <f t="shared" si="1"/>
        <v>5</v>
      </c>
      <c r="J27" s="10"/>
      <c r="K27" s="10"/>
      <c r="L27" s="10"/>
      <c r="M27" s="10"/>
      <c r="N27" s="10"/>
      <c r="O27" s="10"/>
      <c r="P27" s="10"/>
      <c r="Q27" s="10"/>
    </row>
    <row r="28" spans="1:17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51">
        <v>1</v>
      </c>
      <c r="F28" s="51">
        <v>1</v>
      </c>
      <c r="G28" s="51">
        <v>1</v>
      </c>
      <c r="H28" s="58">
        <f t="shared" si="0"/>
        <v>3</v>
      </c>
      <c r="I28" s="53">
        <f t="shared" si="1"/>
        <v>5</v>
      </c>
      <c r="J28" s="10"/>
      <c r="K28" s="10"/>
      <c r="L28" s="10"/>
      <c r="M28" s="10"/>
      <c r="N28" s="10"/>
      <c r="O28" s="10"/>
      <c r="P28" s="10"/>
      <c r="Q28" s="10"/>
    </row>
    <row r="29" spans="1:17" s="40" customFormat="1" ht="30.75" customHeight="1" x14ac:dyDescent="0.25">
      <c r="A29" s="47">
        <v>25</v>
      </c>
      <c r="B29" s="48" t="s">
        <v>40</v>
      </c>
      <c r="C29" s="49" t="s">
        <v>50</v>
      </c>
      <c r="D29" s="50">
        <v>0</v>
      </c>
      <c r="E29" s="51">
        <v>1</v>
      </c>
      <c r="F29" s="51">
        <v>1</v>
      </c>
      <c r="G29" s="51">
        <v>1</v>
      </c>
      <c r="H29" s="58">
        <f t="shared" si="0"/>
        <v>3</v>
      </c>
      <c r="I29" s="53">
        <f t="shared" si="1"/>
        <v>5</v>
      </c>
      <c r="J29" s="10"/>
      <c r="K29" s="10"/>
      <c r="L29" s="10"/>
      <c r="M29" s="10"/>
      <c r="N29" s="10"/>
      <c r="O29" s="10"/>
      <c r="P29" s="10"/>
      <c r="Q29" s="10"/>
    </row>
    <row r="30" spans="1:17" s="40" customFormat="1" ht="31.5" x14ac:dyDescent="0.25">
      <c r="A30" s="47">
        <v>26</v>
      </c>
      <c r="B30" s="48" t="s">
        <v>55</v>
      </c>
      <c r="C30" s="49" t="s">
        <v>56</v>
      </c>
      <c r="D30" s="50">
        <v>0</v>
      </c>
      <c r="E30" s="51">
        <v>0</v>
      </c>
      <c r="F30" s="51">
        <v>0</v>
      </c>
      <c r="G30" s="51">
        <v>0</v>
      </c>
      <c r="H30" s="58">
        <f t="shared" si="0"/>
        <v>0</v>
      </c>
      <c r="I30" s="53">
        <f t="shared" si="1"/>
        <v>0</v>
      </c>
      <c r="J30" s="10"/>
      <c r="K30" s="10"/>
      <c r="L30" s="10"/>
      <c r="M30" s="10"/>
      <c r="N30" s="10"/>
      <c r="O30" s="10"/>
      <c r="P30" s="10"/>
      <c r="Q30" s="10"/>
    </row>
    <row r="31" spans="1:17" x14ac:dyDescent="0.25">
      <c r="A31" s="47">
        <v>27</v>
      </c>
      <c r="B31" s="48" t="s">
        <v>69</v>
      </c>
      <c r="C31" s="49" t="s">
        <v>70</v>
      </c>
      <c r="D31" s="50">
        <v>0</v>
      </c>
      <c r="E31" s="51">
        <v>0</v>
      </c>
      <c r="F31" s="51">
        <v>0</v>
      </c>
      <c r="G31" s="51">
        <v>0</v>
      </c>
      <c r="H31" s="58">
        <f t="shared" si="0"/>
        <v>0</v>
      </c>
      <c r="I31" s="53">
        <f t="shared" si="1"/>
        <v>0</v>
      </c>
      <c r="J31" s="10"/>
      <c r="K31" s="10"/>
      <c r="L31" s="10"/>
      <c r="M31" s="10"/>
      <c r="N31" s="10"/>
      <c r="O31" s="10"/>
      <c r="P31" s="10"/>
      <c r="Q31" s="10"/>
    </row>
    <row r="32" spans="1:17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51">
        <v>0</v>
      </c>
      <c r="F32" s="51">
        <v>0</v>
      </c>
      <c r="G32" s="51">
        <v>0</v>
      </c>
      <c r="H32" s="58">
        <f t="shared" si="0"/>
        <v>0</v>
      </c>
      <c r="I32" s="53">
        <f t="shared" si="1"/>
        <v>0</v>
      </c>
      <c r="J32" s="10"/>
      <c r="K32" s="10"/>
      <c r="L32" s="10"/>
      <c r="M32" s="10"/>
      <c r="N32" s="10"/>
      <c r="O32" s="10"/>
      <c r="P32" s="10"/>
      <c r="Q32" s="10"/>
    </row>
    <row r="33" spans="1:17" ht="20.25" customHeight="1" x14ac:dyDescent="0.25">
      <c r="A33" s="34"/>
      <c r="B33" s="20"/>
      <c r="C33" s="10" t="s">
        <v>97</v>
      </c>
      <c r="D33" s="34">
        <f>SUM(D5:D32)+31</f>
        <v>308</v>
      </c>
      <c r="E33" s="44"/>
      <c r="F33" s="83"/>
      <c r="G33" s="83"/>
      <c r="H33" s="20" t="s">
        <v>140</v>
      </c>
      <c r="I33" s="45">
        <f>SUM(I5:I32)/28</f>
        <v>3.1785714285714284</v>
      </c>
      <c r="J33" s="10"/>
      <c r="K33" s="10"/>
      <c r="L33" s="10"/>
      <c r="M33" s="10"/>
      <c r="N33" s="10"/>
      <c r="O33" s="10"/>
      <c r="P33" s="10"/>
      <c r="Q33" s="10"/>
    </row>
    <row r="34" spans="1:17" ht="27" customHeight="1" x14ac:dyDescent="0.25">
      <c r="A34" s="34"/>
      <c r="B34" s="20"/>
      <c r="C34" s="10"/>
      <c r="D34" s="11" t="s">
        <v>51</v>
      </c>
      <c r="E34" s="19"/>
      <c r="F34" s="19"/>
      <c r="G34" s="19"/>
      <c r="H34" s="113"/>
      <c r="I34" s="33"/>
      <c r="J34" s="10"/>
      <c r="K34" s="10"/>
      <c r="L34" s="10"/>
      <c r="M34" s="10"/>
      <c r="N34" s="10"/>
      <c r="O34" s="10"/>
      <c r="P34" s="10"/>
      <c r="Q34" s="10"/>
    </row>
    <row r="56" spans="5:8" x14ac:dyDescent="0.25">
      <c r="E56" s="22"/>
      <c r="F56" s="22"/>
      <c r="G56" s="22"/>
      <c r="H56" s="22"/>
    </row>
    <row r="57" spans="5:8" x14ac:dyDescent="0.25">
      <c r="E57" s="22"/>
      <c r="F57" s="22"/>
      <c r="G57" s="22"/>
      <c r="H57" s="22"/>
    </row>
    <row r="58" spans="5:8" x14ac:dyDescent="0.25">
      <c r="E58" s="22"/>
      <c r="F58" s="22"/>
      <c r="G58" s="22"/>
      <c r="H58" s="22"/>
    </row>
    <row r="59" spans="5:8" x14ac:dyDescent="0.25">
      <c r="E59" s="22"/>
      <c r="F59" s="22"/>
      <c r="G59" s="22"/>
      <c r="H59" s="22"/>
    </row>
    <row r="60" spans="5:8" x14ac:dyDescent="0.25">
      <c r="E60" s="22"/>
      <c r="F60" s="22"/>
      <c r="G60" s="22"/>
      <c r="H60" s="22"/>
    </row>
    <row r="61" spans="5:8" x14ac:dyDescent="0.25">
      <c r="E61" s="22"/>
      <c r="F61" s="22"/>
      <c r="G61" s="22"/>
      <c r="H61" s="22"/>
    </row>
    <row r="62" spans="5:8" x14ac:dyDescent="0.25">
      <c r="E62" s="22"/>
      <c r="F62" s="22"/>
      <c r="G62" s="22"/>
      <c r="H62" s="22"/>
    </row>
    <row r="63" spans="5:8" x14ac:dyDescent="0.25">
      <c r="E63" s="22"/>
      <c r="F63" s="22"/>
      <c r="G63" s="22"/>
      <c r="H63" s="22"/>
    </row>
    <row r="64" spans="5:8" x14ac:dyDescent="0.25">
      <c r="E64" s="22"/>
      <c r="F64" s="22"/>
      <c r="G64" s="22"/>
      <c r="H64" s="22"/>
    </row>
    <row r="65" spans="5:8" x14ac:dyDescent="0.25">
      <c r="E65" s="22"/>
      <c r="F65" s="22"/>
      <c r="G65" s="22"/>
      <c r="H65" s="22"/>
    </row>
    <row r="66" spans="5:8" x14ac:dyDescent="0.25">
      <c r="E66" s="22"/>
      <c r="F66" s="22"/>
      <c r="G66" s="22"/>
      <c r="H66" s="22"/>
    </row>
    <row r="67" spans="5:8" x14ac:dyDescent="0.25">
      <c r="E67" s="22"/>
      <c r="F67" s="22"/>
      <c r="G67" s="22"/>
      <c r="H67" s="22"/>
    </row>
    <row r="68" spans="5:8" x14ac:dyDescent="0.25">
      <c r="E68" s="22"/>
      <c r="F68" s="22"/>
      <c r="G68" s="22"/>
      <c r="H68" s="22"/>
    </row>
  </sheetData>
  <autoFilter ref="A4:I34"/>
  <mergeCells count="8">
    <mergeCell ref="A1:I2"/>
    <mergeCell ref="J1:P4"/>
    <mergeCell ref="Q1:Q4"/>
    <mergeCell ref="A3:A4"/>
    <mergeCell ref="B3:B4"/>
    <mergeCell ref="C3:C4"/>
    <mergeCell ref="D3:D4"/>
    <mergeCell ref="E3:I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4" orientation="portrait" r:id="rId1"/>
  <headerFooter differentFirst="1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8"/>
  <sheetViews>
    <sheetView view="pageBreakPreview" zoomScale="70" zoomScaleNormal="62" zoomScaleSheetLayoutView="70" workbookViewId="0">
      <pane xSplit="4" ySplit="4" topLeftCell="E5" activePane="bottomRight" state="frozen"/>
      <selection activeCell="H18" sqref="H18"/>
      <selection pane="topRight" activeCell="H18" sqref="H18"/>
      <selection pane="bottomLeft" activeCell="H18" sqref="H18"/>
      <selection pane="bottomRight" activeCell="F14" sqref="A1:P34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30" style="20" customWidth="1"/>
    <col min="6" max="6" width="31.140625" style="20" customWidth="1"/>
    <col min="7" max="7" width="20.28515625" style="20" customWidth="1"/>
    <col min="8" max="8" width="18.1406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232</v>
      </c>
      <c r="J1" s="170"/>
      <c r="K1" s="170"/>
      <c r="L1" s="170"/>
      <c r="M1" s="170"/>
      <c r="N1" s="170"/>
      <c r="O1" s="170"/>
      <c r="P1" s="170" t="s">
        <v>188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231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150.75" customHeight="1" x14ac:dyDescent="0.25">
      <c r="A4" s="171"/>
      <c r="B4" s="172"/>
      <c r="C4" s="171"/>
      <c r="D4" s="171"/>
      <c r="E4" s="18" t="s">
        <v>229</v>
      </c>
      <c r="F4" s="18" t="s">
        <v>230</v>
      </c>
      <c r="G4" s="18" t="s">
        <v>228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ht="33" customHeight="1" x14ac:dyDescent="0.25">
      <c r="A5" s="47">
        <v>1</v>
      </c>
      <c r="B5" s="48" t="s">
        <v>0</v>
      </c>
      <c r="C5" s="49" t="s">
        <v>1</v>
      </c>
      <c r="D5" s="50">
        <v>0</v>
      </c>
      <c r="E5" s="51">
        <v>0</v>
      </c>
      <c r="F5" s="51">
        <v>1</v>
      </c>
      <c r="G5" s="51">
        <f>SUM(E5:F5)/3</f>
        <v>0.33333333333333331</v>
      </c>
      <c r="H5" s="53">
        <f>IF(E5="","НЕТ ДАННЫХ",IF(G5=0,5,IF(G5&lt;=0.34,3,IF(G5&lt;=0.67,1,0))))</f>
        <v>3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47">
        <v>2</v>
      </c>
      <c r="B6" s="48" t="s">
        <v>2</v>
      </c>
      <c r="C6" s="49" t="s">
        <v>3</v>
      </c>
      <c r="D6" s="50">
        <v>2</v>
      </c>
      <c r="E6" s="51">
        <v>0</v>
      </c>
      <c r="F6" s="51">
        <v>1</v>
      </c>
      <c r="G6" s="51">
        <f t="shared" ref="G6:G32" si="0">SUM(E6:F6)/3</f>
        <v>0.33333333333333331</v>
      </c>
      <c r="H6" s="53">
        <f t="shared" ref="H6:H31" si="1">IF(E6="","НЕТ ДАННЫХ",IF(G6=0,5,IF(G6&lt;=0.34,3,IF(G6&lt;=0.67,1,0))))</f>
        <v>3</v>
      </c>
      <c r="I6" s="10"/>
      <c r="J6" s="10"/>
      <c r="K6" s="10"/>
      <c r="L6" s="10"/>
      <c r="M6" s="10"/>
      <c r="N6" s="10"/>
      <c r="O6" s="10"/>
      <c r="P6" s="10"/>
    </row>
    <row r="7" spans="1:18" x14ac:dyDescent="0.25">
      <c r="A7" s="47">
        <v>3</v>
      </c>
      <c r="B7" s="48" t="s">
        <v>4</v>
      </c>
      <c r="C7" s="49" t="s">
        <v>5</v>
      </c>
      <c r="D7" s="50">
        <v>70</v>
      </c>
      <c r="E7" s="51">
        <v>0</v>
      </c>
      <c r="F7" s="51">
        <v>0</v>
      </c>
      <c r="G7" s="51">
        <f t="shared" si="0"/>
        <v>0</v>
      </c>
      <c r="H7" s="53">
        <f t="shared" si="1"/>
        <v>5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50">
        <v>4</v>
      </c>
      <c r="B8" s="48" t="s">
        <v>6</v>
      </c>
      <c r="C8" s="49" t="s">
        <v>7</v>
      </c>
      <c r="D8" s="50">
        <v>22</v>
      </c>
      <c r="E8" s="51">
        <v>0</v>
      </c>
      <c r="F8" s="51">
        <v>1</v>
      </c>
      <c r="G8" s="51">
        <f t="shared" si="0"/>
        <v>0.33333333333333331</v>
      </c>
      <c r="H8" s="53">
        <f t="shared" si="1"/>
        <v>3</v>
      </c>
      <c r="I8" s="10"/>
      <c r="J8" s="10"/>
      <c r="K8" s="10"/>
      <c r="L8" s="10"/>
      <c r="M8" s="10"/>
      <c r="N8" s="10"/>
      <c r="O8" s="10"/>
      <c r="P8" s="10"/>
    </row>
    <row r="9" spans="1:18" ht="31.5" x14ac:dyDescent="0.25">
      <c r="A9" s="47">
        <v>5</v>
      </c>
      <c r="B9" s="48" t="s">
        <v>8</v>
      </c>
      <c r="C9" s="49" t="s">
        <v>9</v>
      </c>
      <c r="D9" s="50">
        <v>3</v>
      </c>
      <c r="E9" s="51">
        <v>0</v>
      </c>
      <c r="F9" s="51">
        <v>0</v>
      </c>
      <c r="G9" s="51">
        <f t="shared" si="0"/>
        <v>0</v>
      </c>
      <c r="H9" s="53">
        <f t="shared" si="1"/>
        <v>5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51">
        <v>0</v>
      </c>
      <c r="F10" s="51">
        <v>0</v>
      </c>
      <c r="G10" s="51">
        <f t="shared" si="0"/>
        <v>0</v>
      </c>
      <c r="H10" s="53">
        <f t="shared" si="1"/>
        <v>5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1">
        <v>0</v>
      </c>
      <c r="F11" s="51">
        <v>1</v>
      </c>
      <c r="G11" s="51">
        <f t="shared" si="0"/>
        <v>0.33333333333333331</v>
      </c>
      <c r="H11" s="53">
        <f t="shared" si="1"/>
        <v>3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1">
        <v>0</v>
      </c>
      <c r="F12" s="51">
        <v>1</v>
      </c>
      <c r="G12" s="51">
        <f t="shared" si="0"/>
        <v>0.33333333333333331</v>
      </c>
      <c r="H12" s="53">
        <f t="shared" si="1"/>
        <v>3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47">
        <v>9</v>
      </c>
      <c r="B13" s="48" t="s">
        <v>16</v>
      </c>
      <c r="C13" s="49" t="s">
        <v>17</v>
      </c>
      <c r="D13" s="50">
        <v>5</v>
      </c>
      <c r="E13" s="51">
        <v>0</v>
      </c>
      <c r="F13" s="51">
        <v>1</v>
      </c>
      <c r="G13" s="51">
        <f t="shared" si="0"/>
        <v>0.33333333333333331</v>
      </c>
      <c r="H13" s="53">
        <f t="shared" si="1"/>
        <v>3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51">
        <v>0</v>
      </c>
      <c r="F14" s="51">
        <v>0</v>
      </c>
      <c r="G14" s="51">
        <f t="shared" si="0"/>
        <v>0</v>
      </c>
      <c r="H14" s="53">
        <f t="shared" si="1"/>
        <v>5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51">
        <v>0</v>
      </c>
      <c r="F15" s="51">
        <v>1</v>
      </c>
      <c r="G15" s="51">
        <f t="shared" si="0"/>
        <v>0.33333333333333331</v>
      </c>
      <c r="H15" s="53">
        <f t="shared" si="1"/>
        <v>3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51">
        <v>0</v>
      </c>
      <c r="F16" s="51">
        <v>0</v>
      </c>
      <c r="G16" s="51">
        <f t="shared" si="0"/>
        <v>0</v>
      </c>
      <c r="H16" s="53">
        <f t="shared" si="1"/>
        <v>5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27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51">
        <v>0</v>
      </c>
      <c r="F17" s="51">
        <v>0</v>
      </c>
      <c r="G17" s="51">
        <f t="shared" si="0"/>
        <v>0</v>
      </c>
      <c r="H17" s="53">
        <f t="shared" si="1"/>
        <v>5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51">
        <v>2</v>
      </c>
      <c r="F18" s="51">
        <v>0</v>
      </c>
      <c r="G18" s="51">
        <f t="shared" si="0"/>
        <v>0.66666666666666663</v>
      </c>
      <c r="H18" s="53">
        <f t="shared" si="1"/>
        <v>1</v>
      </c>
      <c r="I18" s="10"/>
      <c r="J18" s="10"/>
      <c r="K18" s="10"/>
      <c r="L18" s="10"/>
      <c r="M18" s="10"/>
      <c r="N18" s="10"/>
      <c r="O18" s="10"/>
      <c r="P18" s="10"/>
    </row>
    <row r="19" spans="1:16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51">
        <v>2</v>
      </c>
      <c r="F19" s="51">
        <v>1</v>
      </c>
      <c r="G19" s="51">
        <f t="shared" si="0"/>
        <v>1</v>
      </c>
      <c r="H19" s="53">
        <f t="shared" si="1"/>
        <v>0</v>
      </c>
      <c r="I19" s="10"/>
      <c r="J19" s="10"/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47">
        <v>16</v>
      </c>
      <c r="B20" s="48" t="s">
        <v>29</v>
      </c>
      <c r="C20" s="49" t="s">
        <v>30</v>
      </c>
      <c r="D20" s="50">
        <v>0</v>
      </c>
      <c r="E20" s="51">
        <v>0</v>
      </c>
      <c r="F20" s="51">
        <v>0</v>
      </c>
      <c r="G20" s="51">
        <f t="shared" si="0"/>
        <v>0</v>
      </c>
      <c r="H20" s="53">
        <f t="shared" si="1"/>
        <v>5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51">
        <v>0</v>
      </c>
      <c r="F21" s="51">
        <v>0</v>
      </c>
      <c r="G21" s="51">
        <f t="shared" si="0"/>
        <v>0</v>
      </c>
      <c r="H21" s="53">
        <f t="shared" si="1"/>
        <v>5</v>
      </c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47">
        <v>18</v>
      </c>
      <c r="B22" s="48" t="s">
        <v>33</v>
      </c>
      <c r="C22" s="49" t="s">
        <v>34</v>
      </c>
      <c r="D22" s="50">
        <v>0</v>
      </c>
      <c r="E22" s="51">
        <v>0</v>
      </c>
      <c r="F22" s="51">
        <v>0</v>
      </c>
      <c r="G22" s="51">
        <f t="shared" si="0"/>
        <v>0</v>
      </c>
      <c r="H22" s="53">
        <f t="shared" si="1"/>
        <v>5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51">
        <v>0</v>
      </c>
      <c r="F23" s="51">
        <v>0</v>
      </c>
      <c r="G23" s="51">
        <f t="shared" si="0"/>
        <v>0</v>
      </c>
      <c r="H23" s="53">
        <f t="shared" si="1"/>
        <v>5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47">
        <v>20</v>
      </c>
      <c r="B24" s="48" t="s">
        <v>65</v>
      </c>
      <c r="C24" s="49" t="s">
        <v>38</v>
      </c>
      <c r="D24" s="50">
        <v>7</v>
      </c>
      <c r="E24" s="51">
        <v>0</v>
      </c>
      <c r="F24" s="51">
        <v>1</v>
      </c>
      <c r="G24" s="51">
        <f t="shared" si="0"/>
        <v>0.33333333333333331</v>
      </c>
      <c r="H24" s="53">
        <f t="shared" si="1"/>
        <v>3</v>
      </c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47">
        <v>21</v>
      </c>
      <c r="B25" s="48" t="s">
        <v>39</v>
      </c>
      <c r="C25" s="49" t="s">
        <v>45</v>
      </c>
      <c r="D25" s="50">
        <v>0</v>
      </c>
      <c r="E25" s="51">
        <v>0</v>
      </c>
      <c r="F25" s="51">
        <v>0</v>
      </c>
      <c r="G25" s="51">
        <f t="shared" si="0"/>
        <v>0</v>
      </c>
      <c r="H25" s="53">
        <f t="shared" si="1"/>
        <v>5</v>
      </c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47">
        <v>22</v>
      </c>
      <c r="B26" s="48" t="s">
        <v>59</v>
      </c>
      <c r="C26" s="49" t="s">
        <v>57</v>
      </c>
      <c r="D26" s="50">
        <v>0</v>
      </c>
      <c r="E26" s="51">
        <v>0</v>
      </c>
      <c r="F26" s="51">
        <v>0</v>
      </c>
      <c r="G26" s="51">
        <f t="shared" si="0"/>
        <v>0</v>
      </c>
      <c r="H26" s="53">
        <f t="shared" si="1"/>
        <v>5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47">
        <v>23</v>
      </c>
      <c r="B27" s="48" t="s">
        <v>52</v>
      </c>
      <c r="C27" s="49" t="s">
        <v>53</v>
      </c>
      <c r="D27" s="50">
        <v>0</v>
      </c>
      <c r="E27" s="51">
        <v>0</v>
      </c>
      <c r="F27" s="51">
        <v>0</v>
      </c>
      <c r="G27" s="51">
        <f t="shared" si="0"/>
        <v>0</v>
      </c>
      <c r="H27" s="53">
        <f t="shared" si="1"/>
        <v>5</v>
      </c>
      <c r="I27" s="10"/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51">
        <v>2</v>
      </c>
      <c r="F28" s="51">
        <v>0</v>
      </c>
      <c r="G28" s="51">
        <f t="shared" si="0"/>
        <v>0.66666666666666663</v>
      </c>
      <c r="H28" s="53">
        <f t="shared" si="1"/>
        <v>1</v>
      </c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47">
        <v>25</v>
      </c>
      <c r="B29" s="48" t="s">
        <v>40</v>
      </c>
      <c r="C29" s="49" t="s">
        <v>50</v>
      </c>
      <c r="D29" s="50">
        <v>0</v>
      </c>
      <c r="E29" s="51">
        <v>0</v>
      </c>
      <c r="F29" s="51">
        <v>0</v>
      </c>
      <c r="G29" s="51">
        <f t="shared" si="0"/>
        <v>0</v>
      </c>
      <c r="H29" s="53">
        <f t="shared" si="1"/>
        <v>5</v>
      </c>
      <c r="I29" s="10"/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47">
        <v>26</v>
      </c>
      <c r="B30" s="48" t="s">
        <v>55</v>
      </c>
      <c r="C30" s="49" t="s">
        <v>56</v>
      </c>
      <c r="D30" s="50">
        <v>0</v>
      </c>
      <c r="E30" s="51">
        <v>0</v>
      </c>
      <c r="F30" s="51">
        <v>0</v>
      </c>
      <c r="G30" s="51">
        <f t="shared" si="0"/>
        <v>0</v>
      </c>
      <c r="H30" s="53">
        <f t="shared" si="1"/>
        <v>5</v>
      </c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47">
        <v>27</v>
      </c>
      <c r="B31" s="48" t="s">
        <v>69</v>
      </c>
      <c r="C31" s="49" t="s">
        <v>70</v>
      </c>
      <c r="D31" s="50">
        <v>0</v>
      </c>
      <c r="E31" s="51">
        <v>0</v>
      </c>
      <c r="F31" s="51">
        <v>0</v>
      </c>
      <c r="G31" s="51">
        <f t="shared" si="0"/>
        <v>0</v>
      </c>
      <c r="H31" s="53">
        <f t="shared" si="1"/>
        <v>5</v>
      </c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143">
        <v>28</v>
      </c>
      <c r="B32" s="144" t="s">
        <v>71</v>
      </c>
      <c r="C32" s="119" t="s">
        <v>72</v>
      </c>
      <c r="D32" s="120">
        <v>1</v>
      </c>
      <c r="E32" s="145">
        <v>0</v>
      </c>
      <c r="F32" s="145">
        <v>0</v>
      </c>
      <c r="G32" s="145">
        <f t="shared" si="0"/>
        <v>0</v>
      </c>
      <c r="H32" s="122">
        <f>IF(E32="","НЕТ ДАННЫХ",IF(G32=0,5,IF(G32&lt;=0.34,3,IF(G32&lt;=0.67,1,0))))</f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>
        <f>SUM(D5:D32)+31</f>
        <v>308</v>
      </c>
      <c r="E33" s="83"/>
      <c r="F33" s="83"/>
      <c r="G33" s="114" t="s">
        <v>140</v>
      </c>
      <c r="H33" s="35">
        <f>SUM(H5:H32)/28</f>
        <v>3.9642857142857144</v>
      </c>
      <c r="I33" s="10"/>
      <c r="J33" s="10"/>
      <c r="K33" s="10"/>
      <c r="L33" s="10"/>
      <c r="M33" s="10"/>
      <c r="N33" s="10"/>
      <c r="O33" s="10"/>
      <c r="P33" s="10"/>
    </row>
    <row r="34" spans="1:16" ht="27" customHeight="1" x14ac:dyDescent="0.25">
      <c r="A34" s="34"/>
      <c r="B34" s="20"/>
      <c r="C34" s="10"/>
      <c r="D34" s="11" t="s">
        <v>51</v>
      </c>
      <c r="E34" s="19"/>
      <c r="F34" s="19"/>
      <c r="G34" s="117"/>
      <c r="H34" s="85"/>
      <c r="I34" s="10"/>
      <c r="J34" s="10"/>
      <c r="K34" s="10"/>
      <c r="L34" s="10"/>
      <c r="M34" s="10"/>
      <c r="N34" s="10"/>
      <c r="O34" s="10"/>
      <c r="P34" s="10"/>
    </row>
    <row r="56" spans="5:7" x14ac:dyDescent="0.25">
      <c r="E56" s="22"/>
      <c r="F56" s="22"/>
      <c r="G56" s="22"/>
    </row>
    <row r="57" spans="5:7" x14ac:dyDescent="0.25">
      <c r="E57" s="22"/>
      <c r="F57" s="22"/>
      <c r="G57" s="22"/>
    </row>
    <row r="58" spans="5:7" x14ac:dyDescent="0.25">
      <c r="E58" s="22"/>
      <c r="F58" s="22"/>
      <c r="G58" s="22"/>
    </row>
    <row r="59" spans="5:7" x14ac:dyDescent="0.25">
      <c r="E59" s="22"/>
      <c r="F59" s="22"/>
      <c r="G59" s="22"/>
    </row>
    <row r="60" spans="5:7" x14ac:dyDescent="0.25">
      <c r="E60" s="22"/>
      <c r="F60" s="22"/>
      <c r="G60" s="22"/>
    </row>
    <row r="61" spans="5:7" x14ac:dyDescent="0.25">
      <c r="E61" s="22"/>
      <c r="F61" s="22"/>
      <c r="G61" s="22"/>
    </row>
    <row r="62" spans="5:7" x14ac:dyDescent="0.25">
      <c r="E62" s="22"/>
      <c r="F62" s="22"/>
      <c r="G62" s="22"/>
    </row>
    <row r="63" spans="5:7" x14ac:dyDescent="0.25">
      <c r="E63" s="22"/>
      <c r="F63" s="22"/>
      <c r="G63" s="22"/>
    </row>
    <row r="64" spans="5:7" x14ac:dyDescent="0.25">
      <c r="E64" s="22"/>
      <c r="F64" s="22"/>
      <c r="G64" s="22"/>
    </row>
    <row r="65" spans="5:7" x14ac:dyDescent="0.25">
      <c r="E65" s="22"/>
      <c r="F65" s="22"/>
      <c r="G65" s="22"/>
    </row>
    <row r="66" spans="5:7" x14ac:dyDescent="0.25">
      <c r="E66" s="22"/>
      <c r="F66" s="22"/>
      <c r="G66" s="22"/>
    </row>
    <row r="67" spans="5:7" x14ac:dyDescent="0.25">
      <c r="E67" s="22"/>
      <c r="F67" s="22"/>
      <c r="G67" s="22"/>
    </row>
    <row r="68" spans="5:7" x14ac:dyDescent="0.25">
      <c r="E68" s="22"/>
      <c r="F68" s="22"/>
      <c r="G68" s="22"/>
    </row>
  </sheetData>
  <autoFilter ref="A4:H34"/>
  <mergeCells count="8">
    <mergeCell ref="A1:H2"/>
    <mergeCell ref="I1:O4"/>
    <mergeCell ref="P1:P4"/>
    <mergeCell ref="A3:A4"/>
    <mergeCell ref="B3:B4"/>
    <mergeCell ref="C3:C4"/>
    <mergeCell ref="D3:D4"/>
    <mergeCell ref="E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4" orientation="portrait" r:id="rId1"/>
  <headerFooter differentFirst="1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8"/>
  <sheetViews>
    <sheetView view="pageBreakPreview" zoomScale="70" zoomScaleNormal="62" zoomScaleSheetLayoutView="70" workbookViewId="0">
      <pane xSplit="4" ySplit="4" topLeftCell="E19" activePane="bottomRight" state="frozen"/>
      <selection activeCell="H18" sqref="H18"/>
      <selection pane="topRight" activeCell="H18" sqref="H18"/>
      <selection pane="bottomLeft" activeCell="H18" sqref="H18"/>
      <selection pane="bottomRight" activeCell="E38" sqref="A1:XFD1048576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22.28515625" style="20" customWidth="1"/>
    <col min="6" max="6" width="21" style="20" customWidth="1"/>
    <col min="7" max="7" width="20.28515625" style="20" customWidth="1"/>
    <col min="8" max="8" width="37.285156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236</v>
      </c>
      <c r="J1" s="170"/>
      <c r="K1" s="170"/>
      <c r="L1" s="170"/>
      <c r="M1" s="170"/>
      <c r="N1" s="170"/>
      <c r="O1" s="170"/>
      <c r="P1" s="170" t="s">
        <v>188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233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150.75" customHeight="1" x14ac:dyDescent="0.25">
      <c r="A4" s="171"/>
      <c r="B4" s="172"/>
      <c r="C4" s="171"/>
      <c r="D4" s="171"/>
      <c r="E4" s="18" t="s">
        <v>234</v>
      </c>
      <c r="F4" s="18" t="s">
        <v>235</v>
      </c>
      <c r="G4" s="18" t="s">
        <v>228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ht="33" customHeight="1" x14ac:dyDescent="0.25">
      <c r="A5" s="47">
        <v>1</v>
      </c>
      <c r="B5" s="48" t="s">
        <v>0</v>
      </c>
      <c r="C5" s="49" t="s">
        <v>1</v>
      </c>
      <c r="D5" s="50">
        <v>0</v>
      </c>
      <c r="E5" s="58">
        <v>1</v>
      </c>
      <c r="F5" s="58">
        <v>1</v>
      </c>
      <c r="G5" s="58">
        <f>(E5-F5)/2</f>
        <v>0</v>
      </c>
      <c r="H5" s="53">
        <f>IF(E5="","НЕТ ДАННЫХ",IF(G5=0,0,IF(G5=0.5,2,5)))</f>
        <v>0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47">
        <v>2</v>
      </c>
      <c r="B6" s="48" t="s">
        <v>2</v>
      </c>
      <c r="C6" s="49" t="s">
        <v>3</v>
      </c>
      <c r="D6" s="50">
        <v>2</v>
      </c>
      <c r="E6" s="58">
        <v>0</v>
      </c>
      <c r="F6" s="58">
        <v>0</v>
      </c>
      <c r="G6" s="58">
        <f t="shared" ref="G6:G32" si="0">(E6-F6)/2</f>
        <v>0</v>
      </c>
      <c r="H6" s="53">
        <f t="shared" ref="H6:H32" si="1">IF(E6="","НЕТ ДАННЫХ",IF(G6=0,0,IF(G6=0.5,2,5)))</f>
        <v>0</v>
      </c>
      <c r="I6" s="10"/>
      <c r="J6" s="10"/>
      <c r="K6" s="10"/>
      <c r="L6" s="10"/>
      <c r="M6" s="10"/>
      <c r="N6" s="10"/>
      <c r="O6" s="10"/>
      <c r="P6" s="10"/>
    </row>
    <row r="7" spans="1:18" x14ac:dyDescent="0.25">
      <c r="A7" s="47">
        <v>3</v>
      </c>
      <c r="B7" s="48" t="s">
        <v>4</v>
      </c>
      <c r="C7" s="49" t="s">
        <v>5</v>
      </c>
      <c r="D7" s="50">
        <v>70</v>
      </c>
      <c r="E7" s="58">
        <v>2</v>
      </c>
      <c r="F7" s="58">
        <v>1</v>
      </c>
      <c r="G7" s="58">
        <f t="shared" si="0"/>
        <v>0.5</v>
      </c>
      <c r="H7" s="53">
        <f t="shared" si="1"/>
        <v>2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50">
        <v>4</v>
      </c>
      <c r="B8" s="48" t="s">
        <v>6</v>
      </c>
      <c r="C8" s="49" t="s">
        <v>7</v>
      </c>
      <c r="D8" s="50">
        <v>22</v>
      </c>
      <c r="E8" s="58">
        <v>2</v>
      </c>
      <c r="F8" s="58">
        <v>1</v>
      </c>
      <c r="G8" s="58">
        <f t="shared" si="0"/>
        <v>0.5</v>
      </c>
      <c r="H8" s="53">
        <f t="shared" si="1"/>
        <v>2</v>
      </c>
      <c r="I8" s="10"/>
      <c r="J8" s="10"/>
      <c r="K8" s="10"/>
      <c r="L8" s="10"/>
      <c r="M8" s="10"/>
      <c r="N8" s="10"/>
      <c r="O8" s="10"/>
      <c r="P8" s="10"/>
    </row>
    <row r="9" spans="1:18" ht="31.5" x14ac:dyDescent="0.25">
      <c r="A9" s="47">
        <v>5</v>
      </c>
      <c r="B9" s="48" t="s">
        <v>8</v>
      </c>
      <c r="C9" s="49" t="s">
        <v>9</v>
      </c>
      <c r="D9" s="50">
        <v>3</v>
      </c>
      <c r="E9" s="58">
        <v>2</v>
      </c>
      <c r="F9" s="58">
        <v>1</v>
      </c>
      <c r="G9" s="58">
        <f t="shared" si="0"/>
        <v>0.5</v>
      </c>
      <c r="H9" s="53">
        <f t="shared" si="1"/>
        <v>2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58">
        <v>2</v>
      </c>
      <c r="F10" s="58">
        <v>1</v>
      </c>
      <c r="G10" s="58">
        <f t="shared" si="0"/>
        <v>0.5</v>
      </c>
      <c r="H10" s="53">
        <f t="shared" si="1"/>
        <v>2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8">
        <v>2</v>
      </c>
      <c r="F11" s="58">
        <v>1</v>
      </c>
      <c r="G11" s="58">
        <f t="shared" si="0"/>
        <v>0.5</v>
      </c>
      <c r="H11" s="53">
        <f t="shared" si="1"/>
        <v>2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8">
        <v>2</v>
      </c>
      <c r="F12" s="58">
        <v>1</v>
      </c>
      <c r="G12" s="58">
        <f t="shared" si="0"/>
        <v>0.5</v>
      </c>
      <c r="H12" s="53">
        <f t="shared" si="1"/>
        <v>2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47">
        <v>9</v>
      </c>
      <c r="B13" s="48" t="s">
        <v>16</v>
      </c>
      <c r="C13" s="49" t="s">
        <v>17</v>
      </c>
      <c r="D13" s="50">
        <v>5</v>
      </c>
      <c r="E13" s="58">
        <v>2</v>
      </c>
      <c r="F13" s="58">
        <v>0</v>
      </c>
      <c r="G13" s="58">
        <f t="shared" si="0"/>
        <v>1</v>
      </c>
      <c r="H13" s="53">
        <f t="shared" si="1"/>
        <v>5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58">
        <v>1</v>
      </c>
      <c r="F14" s="58">
        <v>1</v>
      </c>
      <c r="G14" s="58">
        <f t="shared" si="0"/>
        <v>0</v>
      </c>
      <c r="H14" s="53">
        <f t="shared" si="1"/>
        <v>0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58">
        <v>2</v>
      </c>
      <c r="F15" s="58">
        <v>1</v>
      </c>
      <c r="G15" s="58">
        <f t="shared" si="0"/>
        <v>0.5</v>
      </c>
      <c r="H15" s="53">
        <f t="shared" si="1"/>
        <v>2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58">
        <v>0</v>
      </c>
      <c r="F16" s="58">
        <v>0</v>
      </c>
      <c r="G16" s="58">
        <f t="shared" si="0"/>
        <v>0</v>
      </c>
      <c r="H16" s="53">
        <f t="shared" si="1"/>
        <v>0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27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58">
        <v>0</v>
      </c>
      <c r="F17" s="58">
        <v>0</v>
      </c>
      <c r="G17" s="58">
        <f t="shared" si="0"/>
        <v>0</v>
      </c>
      <c r="H17" s="53">
        <f t="shared" si="1"/>
        <v>0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58">
        <v>2</v>
      </c>
      <c r="F18" s="58">
        <v>1</v>
      </c>
      <c r="G18" s="58">
        <f t="shared" si="0"/>
        <v>0.5</v>
      </c>
      <c r="H18" s="53">
        <f t="shared" si="1"/>
        <v>2</v>
      </c>
      <c r="I18" s="10"/>
      <c r="J18" s="10"/>
      <c r="K18" s="10"/>
      <c r="L18" s="10"/>
      <c r="M18" s="10"/>
      <c r="N18" s="10"/>
      <c r="O18" s="10"/>
      <c r="P18" s="10"/>
    </row>
    <row r="19" spans="1:16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58">
        <v>2</v>
      </c>
      <c r="F19" s="58">
        <v>0</v>
      </c>
      <c r="G19" s="58">
        <f t="shared" si="0"/>
        <v>1</v>
      </c>
      <c r="H19" s="53">
        <f t="shared" si="1"/>
        <v>5</v>
      </c>
      <c r="I19" s="10"/>
      <c r="J19" s="10"/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47">
        <v>16</v>
      </c>
      <c r="B20" s="48" t="s">
        <v>29</v>
      </c>
      <c r="C20" s="49" t="s">
        <v>30</v>
      </c>
      <c r="D20" s="50">
        <v>0</v>
      </c>
      <c r="E20" s="58">
        <v>1</v>
      </c>
      <c r="F20" s="58">
        <v>1</v>
      </c>
      <c r="G20" s="58">
        <f t="shared" si="0"/>
        <v>0</v>
      </c>
      <c r="H20" s="53">
        <f t="shared" si="1"/>
        <v>0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58">
        <v>0</v>
      </c>
      <c r="F21" s="58">
        <v>0</v>
      </c>
      <c r="G21" s="58">
        <f t="shared" si="0"/>
        <v>0</v>
      </c>
      <c r="H21" s="53">
        <f t="shared" si="1"/>
        <v>0</v>
      </c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47">
        <v>18</v>
      </c>
      <c r="B22" s="48" t="s">
        <v>33</v>
      </c>
      <c r="C22" s="49" t="s">
        <v>34</v>
      </c>
      <c r="D22" s="50">
        <v>0</v>
      </c>
      <c r="E22" s="58">
        <v>1</v>
      </c>
      <c r="F22" s="58">
        <v>1</v>
      </c>
      <c r="G22" s="58">
        <f t="shared" si="0"/>
        <v>0</v>
      </c>
      <c r="H22" s="53">
        <f t="shared" si="1"/>
        <v>0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58">
        <v>1</v>
      </c>
      <c r="F23" s="58">
        <v>1</v>
      </c>
      <c r="G23" s="58">
        <f t="shared" si="0"/>
        <v>0</v>
      </c>
      <c r="H23" s="53">
        <f t="shared" si="1"/>
        <v>0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47">
        <v>20</v>
      </c>
      <c r="B24" s="48" t="s">
        <v>65</v>
      </c>
      <c r="C24" s="49" t="s">
        <v>38</v>
      </c>
      <c r="D24" s="50">
        <v>7</v>
      </c>
      <c r="E24" s="58">
        <v>2</v>
      </c>
      <c r="F24" s="58">
        <v>0</v>
      </c>
      <c r="G24" s="58">
        <f t="shared" si="0"/>
        <v>1</v>
      </c>
      <c r="H24" s="53">
        <f t="shared" si="1"/>
        <v>5</v>
      </c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47">
        <v>21</v>
      </c>
      <c r="B25" s="48" t="s">
        <v>39</v>
      </c>
      <c r="C25" s="49" t="s">
        <v>45</v>
      </c>
      <c r="D25" s="50">
        <v>0</v>
      </c>
      <c r="E25" s="58">
        <v>1</v>
      </c>
      <c r="F25" s="58">
        <v>1</v>
      </c>
      <c r="G25" s="58">
        <f t="shared" si="0"/>
        <v>0</v>
      </c>
      <c r="H25" s="53">
        <f t="shared" si="1"/>
        <v>0</v>
      </c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47">
        <v>22</v>
      </c>
      <c r="B26" s="48" t="s">
        <v>59</v>
      </c>
      <c r="C26" s="49" t="s">
        <v>57</v>
      </c>
      <c r="D26" s="50">
        <v>0</v>
      </c>
      <c r="E26" s="58">
        <v>1</v>
      </c>
      <c r="F26" s="58">
        <v>1</v>
      </c>
      <c r="G26" s="58">
        <f t="shared" si="0"/>
        <v>0</v>
      </c>
      <c r="H26" s="53">
        <f t="shared" si="1"/>
        <v>0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47">
        <v>23</v>
      </c>
      <c r="B27" s="48" t="s">
        <v>52</v>
      </c>
      <c r="C27" s="49" t="s">
        <v>53</v>
      </c>
      <c r="D27" s="50">
        <v>0</v>
      </c>
      <c r="E27" s="58">
        <v>1</v>
      </c>
      <c r="F27" s="58">
        <v>1</v>
      </c>
      <c r="G27" s="58">
        <f t="shared" si="0"/>
        <v>0</v>
      </c>
      <c r="H27" s="53">
        <f t="shared" si="1"/>
        <v>0</v>
      </c>
      <c r="I27" s="10"/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58">
        <v>2</v>
      </c>
      <c r="F28" s="58">
        <v>0</v>
      </c>
      <c r="G28" s="58">
        <f t="shared" si="0"/>
        <v>1</v>
      </c>
      <c r="H28" s="53">
        <f t="shared" si="1"/>
        <v>5</v>
      </c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47">
        <v>25</v>
      </c>
      <c r="B29" s="48" t="s">
        <v>40</v>
      </c>
      <c r="C29" s="49" t="s">
        <v>50</v>
      </c>
      <c r="D29" s="50">
        <v>0</v>
      </c>
      <c r="E29" s="58">
        <v>1</v>
      </c>
      <c r="F29" s="58">
        <v>1</v>
      </c>
      <c r="G29" s="58">
        <f t="shared" si="0"/>
        <v>0</v>
      </c>
      <c r="H29" s="53">
        <f t="shared" si="1"/>
        <v>0</v>
      </c>
      <c r="I29" s="10"/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47">
        <v>26</v>
      </c>
      <c r="B30" s="48" t="s">
        <v>55</v>
      </c>
      <c r="C30" s="49" t="s">
        <v>56</v>
      </c>
      <c r="D30" s="50">
        <v>0</v>
      </c>
      <c r="E30" s="58">
        <v>1</v>
      </c>
      <c r="F30" s="58">
        <v>1</v>
      </c>
      <c r="G30" s="58">
        <f t="shared" si="0"/>
        <v>0</v>
      </c>
      <c r="H30" s="53">
        <f t="shared" si="1"/>
        <v>0</v>
      </c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47">
        <v>27</v>
      </c>
      <c r="B31" s="48" t="s">
        <v>69</v>
      </c>
      <c r="C31" s="49" t="s">
        <v>70</v>
      </c>
      <c r="D31" s="50">
        <v>0</v>
      </c>
      <c r="E31" s="58">
        <v>1</v>
      </c>
      <c r="F31" s="58">
        <v>1</v>
      </c>
      <c r="G31" s="58">
        <f t="shared" si="0"/>
        <v>0</v>
      </c>
      <c r="H31" s="53">
        <f t="shared" si="1"/>
        <v>0</v>
      </c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47">
        <v>28</v>
      </c>
      <c r="B32" s="48" t="s">
        <v>71</v>
      </c>
      <c r="C32" s="119" t="s">
        <v>72</v>
      </c>
      <c r="D32" s="120">
        <v>1</v>
      </c>
      <c r="E32" s="121">
        <v>0</v>
      </c>
      <c r="F32" s="121">
        <v>0</v>
      </c>
      <c r="G32" s="121">
        <f t="shared" si="0"/>
        <v>0</v>
      </c>
      <c r="H32" s="122">
        <f t="shared" si="1"/>
        <v>0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>
        <f>SUM(D5:D32)+31</f>
        <v>308</v>
      </c>
      <c r="E33" s="83"/>
      <c r="F33" s="83"/>
      <c r="G33" s="114" t="s">
        <v>140</v>
      </c>
      <c r="H33" s="35">
        <f>SUM(H5:H32)/28</f>
        <v>1.2857142857142858</v>
      </c>
      <c r="I33" s="10"/>
      <c r="J33" s="10"/>
      <c r="K33" s="10"/>
      <c r="L33" s="10"/>
      <c r="M33" s="10"/>
      <c r="N33" s="10"/>
      <c r="O33" s="10"/>
      <c r="P33" s="10"/>
    </row>
    <row r="34" spans="1:16" ht="27" customHeight="1" x14ac:dyDescent="0.25">
      <c r="A34" s="34"/>
      <c r="B34" s="20"/>
      <c r="C34" s="10"/>
      <c r="D34" s="11" t="s">
        <v>51</v>
      </c>
      <c r="E34" s="19"/>
      <c r="F34" s="19"/>
      <c r="G34" s="117"/>
      <c r="H34" s="85"/>
      <c r="I34" s="10"/>
      <c r="J34" s="10"/>
      <c r="K34" s="10"/>
      <c r="L34" s="10"/>
      <c r="M34" s="10"/>
      <c r="N34" s="10"/>
      <c r="O34" s="10"/>
      <c r="P34" s="10"/>
    </row>
    <row r="56" spans="5:7" x14ac:dyDescent="0.25">
      <c r="E56" s="22"/>
      <c r="F56" s="22"/>
      <c r="G56" s="22"/>
    </row>
    <row r="57" spans="5:7" x14ac:dyDescent="0.25">
      <c r="E57" s="22"/>
      <c r="F57" s="22"/>
      <c r="G57" s="22"/>
    </row>
    <row r="58" spans="5:7" x14ac:dyDescent="0.25">
      <c r="E58" s="22"/>
      <c r="F58" s="22"/>
      <c r="G58" s="22"/>
    </row>
    <row r="59" spans="5:7" x14ac:dyDescent="0.25">
      <c r="E59" s="22"/>
      <c r="F59" s="22"/>
      <c r="G59" s="22"/>
    </row>
    <row r="60" spans="5:7" x14ac:dyDescent="0.25">
      <c r="E60" s="22"/>
      <c r="F60" s="22"/>
      <c r="G60" s="22"/>
    </row>
    <row r="61" spans="5:7" x14ac:dyDescent="0.25">
      <c r="E61" s="22"/>
      <c r="F61" s="22"/>
      <c r="G61" s="22"/>
    </row>
    <row r="62" spans="5:7" x14ac:dyDescent="0.25">
      <c r="E62" s="22"/>
      <c r="F62" s="22"/>
      <c r="G62" s="22"/>
    </row>
    <row r="63" spans="5:7" x14ac:dyDescent="0.25">
      <c r="E63" s="22"/>
      <c r="F63" s="22"/>
      <c r="G63" s="22"/>
    </row>
    <row r="64" spans="5:7" x14ac:dyDescent="0.25">
      <c r="E64" s="22"/>
      <c r="F64" s="22"/>
      <c r="G64" s="22"/>
    </row>
    <row r="65" spans="5:7" x14ac:dyDescent="0.25">
      <c r="E65" s="22"/>
      <c r="F65" s="22"/>
      <c r="G65" s="22"/>
    </row>
    <row r="66" spans="5:7" x14ac:dyDescent="0.25">
      <c r="E66" s="22"/>
      <c r="F66" s="22"/>
      <c r="G66" s="22"/>
    </row>
    <row r="67" spans="5:7" x14ac:dyDescent="0.25">
      <c r="E67" s="22"/>
      <c r="F67" s="22"/>
      <c r="G67" s="22"/>
    </row>
    <row r="68" spans="5:7" x14ac:dyDescent="0.25">
      <c r="E68" s="22"/>
      <c r="F68" s="22"/>
      <c r="G68" s="22"/>
    </row>
  </sheetData>
  <autoFilter ref="A4:H34"/>
  <mergeCells count="8">
    <mergeCell ref="A1:H2"/>
    <mergeCell ref="I1:O4"/>
    <mergeCell ref="P1:P4"/>
    <mergeCell ref="A3:A4"/>
    <mergeCell ref="B3:B4"/>
    <mergeCell ref="C3:C4"/>
    <mergeCell ref="D3:D4"/>
    <mergeCell ref="E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4" orientation="portrait" r:id="rId1"/>
  <headerFooter differentFirst="1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8"/>
  <sheetViews>
    <sheetView view="pageBreakPreview" zoomScale="70" zoomScaleNormal="62" zoomScaleSheetLayoutView="70" workbookViewId="0">
      <pane xSplit="4" ySplit="4" topLeftCell="E5" activePane="bottomRight" state="frozen"/>
      <selection activeCell="H18" sqref="H18"/>
      <selection pane="topRight" activeCell="H18" sqref="H18"/>
      <selection pane="bottomLeft" activeCell="H18" sqref="H18"/>
      <selection pane="bottomRight" activeCell="H12" sqref="H12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30" style="20" customWidth="1"/>
    <col min="6" max="6" width="31.140625" style="20" customWidth="1"/>
    <col min="7" max="7" width="20.28515625" style="20" customWidth="1"/>
    <col min="8" max="8" width="37.285156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238</v>
      </c>
      <c r="J1" s="170"/>
      <c r="K1" s="170"/>
      <c r="L1" s="170"/>
      <c r="M1" s="170"/>
      <c r="N1" s="170"/>
      <c r="O1" s="170"/>
      <c r="P1" s="170" t="s">
        <v>188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237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150.75" customHeight="1" x14ac:dyDescent="0.25">
      <c r="A4" s="171"/>
      <c r="B4" s="172"/>
      <c r="C4" s="171"/>
      <c r="D4" s="171"/>
      <c r="E4" s="18" t="s">
        <v>239</v>
      </c>
      <c r="F4" s="18" t="s">
        <v>240</v>
      </c>
      <c r="G4" s="18" t="s">
        <v>228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ht="33" customHeight="1" x14ac:dyDescent="0.25">
      <c r="A5" s="47">
        <v>1</v>
      </c>
      <c r="B5" s="48" t="s">
        <v>0</v>
      </c>
      <c r="C5" s="49" t="s">
        <v>1</v>
      </c>
      <c r="D5" s="50">
        <v>0</v>
      </c>
      <c r="E5" s="135">
        <v>0</v>
      </c>
      <c r="F5" s="135">
        <v>210749221.66999999</v>
      </c>
      <c r="G5" s="52">
        <f>E5/F5</f>
        <v>0</v>
      </c>
      <c r="H5" s="53">
        <f>IF(E5="","НЕТ ДАННЫХ",IF(G5=0,5,IF(((G5&lt;=0.02%)*AND(G5&gt;0)),4,IF(((G5&lt;=0.05%)*AND(G5&gt;0.02%)),3,IF(((G5&lt;=0.1%)*AND(G5&gt;0.05%)),2,IF(G5&lt;=0.5%,1,0))))))</f>
        <v>5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47">
        <v>2</v>
      </c>
      <c r="B6" s="48" t="s">
        <v>2</v>
      </c>
      <c r="C6" s="49" t="s">
        <v>3</v>
      </c>
      <c r="D6" s="50">
        <v>2</v>
      </c>
      <c r="E6" s="135">
        <v>108473591.95</v>
      </c>
      <c r="F6" s="135">
        <v>10478774943.049999</v>
      </c>
      <c r="G6" s="52">
        <f>0</f>
        <v>0</v>
      </c>
      <c r="H6" s="53">
        <f t="shared" ref="H6:H32" si="0">IF(E6="","НЕТ ДАННЫХ",IF(G6=0,5,IF(((G6&lt;=0.02%)*AND(G6&gt;0)),4,IF(((G6&lt;=0.05%)*AND(G6&gt;0.02%)),3,IF(((G6&lt;=0.1%)*AND(G6&gt;0.05%)),2,IF(G6&lt;=0.5%,1,0))))))</f>
        <v>5</v>
      </c>
      <c r="I6" s="10"/>
      <c r="J6" s="10"/>
      <c r="K6" s="10"/>
      <c r="L6" s="10"/>
      <c r="M6" s="10"/>
      <c r="N6" s="10"/>
      <c r="O6" s="10"/>
      <c r="P6" s="10"/>
    </row>
    <row r="7" spans="1:18" x14ac:dyDescent="0.25">
      <c r="A7" s="47">
        <v>3</v>
      </c>
      <c r="B7" s="48" t="s">
        <v>4</v>
      </c>
      <c r="C7" s="49" t="s">
        <v>5</v>
      </c>
      <c r="D7" s="50">
        <v>70</v>
      </c>
      <c r="E7" s="135">
        <v>31810461.41</v>
      </c>
      <c r="F7" s="135">
        <v>10649591162.77</v>
      </c>
      <c r="G7" s="52">
        <f t="shared" ref="G7:G32" si="1">E7/F7</f>
        <v>2.9870124518212937E-3</v>
      </c>
      <c r="H7" s="53">
        <f t="shared" si="0"/>
        <v>1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50">
        <v>4</v>
      </c>
      <c r="B8" s="48" t="s">
        <v>6</v>
      </c>
      <c r="C8" s="49" t="s">
        <v>7</v>
      </c>
      <c r="D8" s="50">
        <v>22</v>
      </c>
      <c r="E8" s="135">
        <v>0</v>
      </c>
      <c r="F8" s="135">
        <v>882972811.20000005</v>
      </c>
      <c r="G8" s="52">
        <f t="shared" si="1"/>
        <v>0</v>
      </c>
      <c r="H8" s="53">
        <f t="shared" si="0"/>
        <v>5</v>
      </c>
      <c r="I8" s="10" t="s">
        <v>252</v>
      </c>
      <c r="J8" s="10"/>
      <c r="K8" s="10"/>
      <c r="L8" s="10"/>
      <c r="M8" s="10"/>
      <c r="N8" s="10"/>
      <c r="O8" s="10"/>
      <c r="P8" s="10"/>
    </row>
    <row r="9" spans="1:18" ht="31.5" x14ac:dyDescent="0.25">
      <c r="A9" s="47">
        <v>5</v>
      </c>
      <c r="B9" s="48" t="s">
        <v>8</v>
      </c>
      <c r="C9" s="49" t="s">
        <v>9</v>
      </c>
      <c r="D9" s="50">
        <v>3</v>
      </c>
      <c r="E9" s="135">
        <v>0</v>
      </c>
      <c r="F9" s="135">
        <v>84579863.950000003</v>
      </c>
      <c r="G9" s="52">
        <f t="shared" si="1"/>
        <v>0</v>
      </c>
      <c r="H9" s="53">
        <f t="shared" si="0"/>
        <v>5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135">
        <v>5009835.96</v>
      </c>
      <c r="F10" s="135">
        <v>10148665964.309999</v>
      </c>
      <c r="G10" s="52">
        <f t="shared" si="1"/>
        <v>4.9364477830073257E-4</v>
      </c>
      <c r="H10" s="53">
        <f t="shared" si="0"/>
        <v>3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135">
        <v>2823717.75</v>
      </c>
      <c r="F11" s="135">
        <v>434910933.06999999</v>
      </c>
      <c r="G11" s="52">
        <f t="shared" si="1"/>
        <v>6.4926345494872063E-3</v>
      </c>
      <c r="H11" s="53">
        <f t="shared" si="0"/>
        <v>0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135">
        <v>214364.07</v>
      </c>
      <c r="F12" s="135">
        <v>770950388.83000004</v>
      </c>
      <c r="G12" s="52">
        <f t="shared" si="1"/>
        <v>2.7805170489027248E-4</v>
      </c>
      <c r="H12" s="53">
        <f t="shared" si="0"/>
        <v>3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47">
        <v>9</v>
      </c>
      <c r="B13" s="48" t="s">
        <v>16</v>
      </c>
      <c r="C13" s="49" t="s">
        <v>17</v>
      </c>
      <c r="D13" s="50">
        <v>5</v>
      </c>
      <c r="E13" s="135">
        <v>218584</v>
      </c>
      <c r="F13" s="135">
        <v>534575961.62</v>
      </c>
      <c r="G13" s="52">
        <f t="shared" si="1"/>
        <v>4.0889231034181643E-4</v>
      </c>
      <c r="H13" s="53">
        <f t="shared" si="0"/>
        <v>3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135">
        <v>0</v>
      </c>
      <c r="F14" s="135">
        <v>41191976.590000004</v>
      </c>
      <c r="G14" s="52">
        <f t="shared" si="1"/>
        <v>0</v>
      </c>
      <c r="H14" s="53">
        <f t="shared" si="0"/>
        <v>5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135">
        <v>2100748023</v>
      </c>
      <c r="F15" s="135">
        <v>291529545.70999998</v>
      </c>
      <c r="G15" s="52">
        <f t="shared" si="1"/>
        <v>7.2059523774297869</v>
      </c>
      <c r="H15" s="53">
        <f t="shared" si="0"/>
        <v>0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135">
        <v>50300</v>
      </c>
      <c r="F16" s="135">
        <v>48498444.240000002</v>
      </c>
      <c r="G16" s="52">
        <f t="shared" si="1"/>
        <v>1.0371466711609303E-3</v>
      </c>
      <c r="H16" s="53">
        <f t="shared" si="0"/>
        <v>1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27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135">
        <v>0</v>
      </c>
      <c r="F17" s="135">
        <v>439676435.13999999</v>
      </c>
      <c r="G17" s="52">
        <f t="shared" si="1"/>
        <v>0</v>
      </c>
      <c r="H17" s="53">
        <f t="shared" si="0"/>
        <v>5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135">
        <v>9733520</v>
      </c>
      <c r="F18" s="135">
        <v>14538868778.690001</v>
      </c>
      <c r="G18" s="52">
        <f t="shared" si="1"/>
        <v>6.6948262262788111E-4</v>
      </c>
      <c r="H18" s="53">
        <f t="shared" si="0"/>
        <v>2</v>
      </c>
      <c r="I18" s="10"/>
      <c r="J18" s="10"/>
      <c r="K18" s="10"/>
      <c r="L18" s="10"/>
      <c r="M18" s="10"/>
      <c r="N18" s="10"/>
      <c r="O18" s="10"/>
      <c r="P18" s="10"/>
    </row>
    <row r="19" spans="1:16" ht="31.5" x14ac:dyDescent="0.25">
      <c r="A19" s="47">
        <v>15</v>
      </c>
      <c r="B19" s="48" t="s">
        <v>27</v>
      </c>
      <c r="C19" s="49" t="s">
        <v>28</v>
      </c>
      <c r="D19" s="50">
        <v>2</v>
      </c>
      <c r="E19" s="135">
        <v>2503448.2000000002</v>
      </c>
      <c r="F19" s="135">
        <v>6557854460.5699997</v>
      </c>
      <c r="G19" s="52">
        <f t="shared" si="1"/>
        <v>3.8174805724224686E-4</v>
      </c>
      <c r="H19" s="53">
        <f t="shared" si="0"/>
        <v>3</v>
      </c>
      <c r="I19" s="10"/>
      <c r="J19" s="10"/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47">
        <v>16</v>
      </c>
      <c r="B20" s="48" t="s">
        <v>29</v>
      </c>
      <c r="C20" s="49" t="s">
        <v>30</v>
      </c>
      <c r="D20" s="50">
        <v>0</v>
      </c>
      <c r="E20" s="135">
        <v>319010.69</v>
      </c>
      <c r="F20" s="135">
        <v>107343841.47</v>
      </c>
      <c r="G20" s="52">
        <f t="shared" si="1"/>
        <v>2.9718583351533564E-3</v>
      </c>
      <c r="H20" s="53">
        <f t="shared" si="0"/>
        <v>1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135">
        <v>6379.36</v>
      </c>
      <c r="F21" s="135">
        <v>235307350.50999999</v>
      </c>
      <c r="G21" s="52">
        <f t="shared" si="1"/>
        <v>2.7110755300136247E-5</v>
      </c>
      <c r="H21" s="53">
        <f t="shared" si="0"/>
        <v>4</v>
      </c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47">
        <v>18</v>
      </c>
      <c r="B22" s="48" t="s">
        <v>33</v>
      </c>
      <c r="C22" s="49" t="s">
        <v>34</v>
      </c>
      <c r="D22" s="50">
        <v>0</v>
      </c>
      <c r="E22" s="135">
        <v>0</v>
      </c>
      <c r="F22" s="135">
        <v>39162120.990000002</v>
      </c>
      <c r="G22" s="52">
        <f t="shared" si="1"/>
        <v>0</v>
      </c>
      <c r="H22" s="53">
        <f t="shared" si="0"/>
        <v>5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135">
        <v>0</v>
      </c>
      <c r="F23" s="135">
        <v>100538815.14</v>
      </c>
      <c r="G23" s="52">
        <f t="shared" si="1"/>
        <v>0</v>
      </c>
      <c r="H23" s="53">
        <f t="shared" si="0"/>
        <v>5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47">
        <v>20</v>
      </c>
      <c r="B24" s="48" t="s">
        <v>65</v>
      </c>
      <c r="C24" s="49" t="s">
        <v>38</v>
      </c>
      <c r="D24" s="50">
        <v>7</v>
      </c>
      <c r="E24" s="135">
        <v>3191033.08</v>
      </c>
      <c r="F24" s="135">
        <v>1664457600.5599999</v>
      </c>
      <c r="G24" s="52">
        <f t="shared" si="1"/>
        <v>1.9171609291377505E-3</v>
      </c>
      <c r="H24" s="53">
        <f t="shared" si="0"/>
        <v>1</v>
      </c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47">
        <v>21</v>
      </c>
      <c r="B25" s="48" t="s">
        <v>39</v>
      </c>
      <c r="C25" s="49" t="s">
        <v>45</v>
      </c>
      <c r="D25" s="50">
        <v>0</v>
      </c>
      <c r="E25" s="135">
        <v>0</v>
      </c>
      <c r="F25" s="135">
        <v>131054178.45999999</v>
      </c>
      <c r="G25" s="52">
        <f t="shared" si="1"/>
        <v>0</v>
      </c>
      <c r="H25" s="53">
        <f t="shared" si="0"/>
        <v>5</v>
      </c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47">
        <v>22</v>
      </c>
      <c r="B26" s="48" t="s">
        <v>59</v>
      </c>
      <c r="C26" s="49" t="s">
        <v>57</v>
      </c>
      <c r="D26" s="50">
        <v>0</v>
      </c>
      <c r="E26" s="135">
        <v>0</v>
      </c>
      <c r="F26" s="135">
        <v>16171884.130000001</v>
      </c>
      <c r="G26" s="52">
        <f t="shared" si="1"/>
        <v>0</v>
      </c>
      <c r="H26" s="53">
        <f t="shared" si="0"/>
        <v>5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47">
        <v>23</v>
      </c>
      <c r="B27" s="48" t="s">
        <v>52</v>
      </c>
      <c r="C27" s="49" t="s">
        <v>53</v>
      </c>
      <c r="D27" s="50">
        <v>0</v>
      </c>
      <c r="E27" s="135">
        <v>0</v>
      </c>
      <c r="F27" s="135">
        <v>4964939.04</v>
      </c>
      <c r="G27" s="52">
        <f t="shared" si="1"/>
        <v>0</v>
      </c>
      <c r="H27" s="53">
        <f t="shared" si="0"/>
        <v>5</v>
      </c>
      <c r="I27" s="10"/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135">
        <v>48500</v>
      </c>
      <c r="F28" s="135">
        <v>1428211770.77</v>
      </c>
      <c r="G28" s="52">
        <f t="shared" si="1"/>
        <v>3.3958549420056884E-5</v>
      </c>
      <c r="H28" s="53">
        <f t="shared" si="0"/>
        <v>4</v>
      </c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47">
        <v>25</v>
      </c>
      <c r="B29" s="48" t="s">
        <v>40</v>
      </c>
      <c r="C29" s="49" t="s">
        <v>50</v>
      </c>
      <c r="D29" s="50">
        <v>0</v>
      </c>
      <c r="E29" s="135">
        <v>0</v>
      </c>
      <c r="F29" s="135">
        <v>7011419.5700000003</v>
      </c>
      <c r="G29" s="52">
        <f t="shared" si="1"/>
        <v>0</v>
      </c>
      <c r="H29" s="53">
        <f t="shared" si="0"/>
        <v>5</v>
      </c>
      <c r="I29" s="10"/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47">
        <v>26</v>
      </c>
      <c r="B30" s="48" t="s">
        <v>55</v>
      </c>
      <c r="C30" s="49" t="s">
        <v>56</v>
      </c>
      <c r="D30" s="50">
        <v>0</v>
      </c>
      <c r="E30" s="135">
        <v>0</v>
      </c>
      <c r="F30" s="135">
        <v>4270878</v>
      </c>
      <c r="G30" s="52">
        <f t="shared" si="1"/>
        <v>0</v>
      </c>
      <c r="H30" s="53">
        <f t="shared" si="0"/>
        <v>5</v>
      </c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47">
        <v>27</v>
      </c>
      <c r="B31" s="48" t="s">
        <v>69</v>
      </c>
      <c r="C31" s="49" t="s">
        <v>70</v>
      </c>
      <c r="D31" s="50">
        <v>0</v>
      </c>
      <c r="E31" s="135">
        <v>42500</v>
      </c>
      <c r="F31" s="135">
        <v>101329709.79000001</v>
      </c>
      <c r="G31" s="52">
        <f t="shared" si="1"/>
        <v>4.1942289273381723E-4</v>
      </c>
      <c r="H31" s="53">
        <f t="shared" si="0"/>
        <v>3</v>
      </c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135">
        <v>0</v>
      </c>
      <c r="F32" s="135">
        <v>11442679.52</v>
      </c>
      <c r="G32" s="52">
        <f t="shared" si="1"/>
        <v>0</v>
      </c>
      <c r="H32" s="53">
        <f t="shared" si="0"/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18"/>
      <c r="D33" s="6">
        <f>SUM(D5:D32)+31</f>
        <v>308</v>
      </c>
      <c r="E33" s="136">
        <f>SUM(E5:E32)</f>
        <v>2265193269.4699998</v>
      </c>
      <c r="F33" s="136">
        <f>SUM(F5:F32)</f>
        <v>59964658079.359985</v>
      </c>
      <c r="G33" s="114" t="s">
        <v>140</v>
      </c>
      <c r="H33" s="35">
        <f>SUM(H5:H32)/17</f>
        <v>5.8235294117647056</v>
      </c>
      <c r="I33" s="10"/>
      <c r="J33" s="10"/>
      <c r="K33" s="10"/>
      <c r="L33" s="10"/>
      <c r="M33" s="10"/>
      <c r="N33" s="10"/>
      <c r="O33" s="10"/>
      <c r="P33" s="10"/>
    </row>
    <row r="34" spans="1:16" ht="27" customHeight="1" x14ac:dyDescent="0.25">
      <c r="A34" s="34"/>
      <c r="B34" s="20"/>
      <c r="C34" s="10"/>
      <c r="D34" s="11" t="s">
        <v>51</v>
      </c>
      <c r="E34" s="19"/>
      <c r="F34" s="19"/>
      <c r="G34" s="117"/>
      <c r="H34" s="85"/>
      <c r="I34" s="10"/>
      <c r="J34" s="10"/>
      <c r="K34" s="10"/>
      <c r="L34" s="10"/>
      <c r="M34" s="10"/>
      <c r="N34" s="10"/>
      <c r="O34" s="10"/>
      <c r="P34" s="10"/>
    </row>
    <row r="56" spans="5:7" x14ac:dyDescent="0.25">
      <c r="E56" s="22"/>
      <c r="F56" s="22"/>
      <c r="G56" s="22"/>
    </row>
    <row r="57" spans="5:7" x14ac:dyDescent="0.25">
      <c r="E57" s="22"/>
      <c r="F57" s="22"/>
      <c r="G57" s="22"/>
    </row>
    <row r="58" spans="5:7" x14ac:dyDescent="0.25">
      <c r="E58" s="22"/>
      <c r="F58" s="22"/>
      <c r="G58" s="22"/>
    </row>
    <row r="59" spans="5:7" x14ac:dyDescent="0.25">
      <c r="E59" s="22"/>
      <c r="F59" s="22"/>
      <c r="G59" s="22"/>
    </row>
    <row r="60" spans="5:7" x14ac:dyDescent="0.25">
      <c r="E60" s="22"/>
      <c r="F60" s="22"/>
      <c r="G60" s="22"/>
    </row>
    <row r="61" spans="5:7" x14ac:dyDescent="0.25">
      <c r="E61" s="22"/>
      <c r="F61" s="22"/>
      <c r="G61" s="22"/>
    </row>
    <row r="62" spans="5:7" x14ac:dyDescent="0.25">
      <c r="E62" s="22"/>
      <c r="F62" s="22"/>
      <c r="G62" s="22"/>
    </row>
    <row r="63" spans="5:7" x14ac:dyDescent="0.25">
      <c r="E63" s="22"/>
      <c r="F63" s="22"/>
      <c r="G63" s="22"/>
    </row>
    <row r="64" spans="5:7" x14ac:dyDescent="0.25">
      <c r="E64" s="22"/>
      <c r="F64" s="22"/>
      <c r="G64" s="22"/>
    </row>
    <row r="65" spans="5:7" x14ac:dyDescent="0.25">
      <c r="E65" s="22"/>
      <c r="F65" s="22"/>
      <c r="G65" s="22"/>
    </row>
    <row r="66" spans="5:7" x14ac:dyDescent="0.25">
      <c r="E66" s="22"/>
      <c r="F66" s="22"/>
      <c r="G66" s="22"/>
    </row>
    <row r="67" spans="5:7" x14ac:dyDescent="0.25">
      <c r="E67" s="22"/>
      <c r="F67" s="22"/>
      <c r="G67" s="22"/>
    </row>
    <row r="68" spans="5:7" x14ac:dyDescent="0.25">
      <c r="E68" s="22"/>
      <c r="F68" s="22"/>
      <c r="G68" s="22"/>
    </row>
  </sheetData>
  <autoFilter ref="A4:H34"/>
  <mergeCells count="8">
    <mergeCell ref="A1:H2"/>
    <mergeCell ref="I1:O4"/>
    <mergeCell ref="P1:P4"/>
    <mergeCell ref="A3:A4"/>
    <mergeCell ref="B3:B4"/>
    <mergeCell ref="C3:C4"/>
    <mergeCell ref="D3:D4"/>
    <mergeCell ref="E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49" orientation="portrait" r:id="rId1"/>
  <headerFooter differentFirst="1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68"/>
  <sheetViews>
    <sheetView view="pageBreakPreview" zoomScale="70" zoomScaleNormal="62" zoomScaleSheetLayoutView="70" workbookViewId="0">
      <pane xSplit="4" ySplit="4" topLeftCell="E5" activePane="bottomRight" state="frozen"/>
      <selection activeCell="H18" sqref="H18"/>
      <selection pane="topRight" activeCell="H18" sqref="H18"/>
      <selection pane="bottomLeft" activeCell="H18" sqref="H18"/>
      <selection pane="bottomRight" activeCell="F6" sqref="F6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39.7109375" style="20" bestFit="1" customWidth="1"/>
    <col min="6" max="6" width="87.28515625" style="20" customWidth="1"/>
    <col min="7" max="7" width="32.5703125" style="20" customWidth="1"/>
    <col min="8" max="8" width="69.28515625" style="20" customWidth="1"/>
    <col min="9" max="9" width="70.140625" style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7"/>
      <c r="C1" s="167"/>
      <c r="D1" s="167"/>
      <c r="E1" s="167"/>
      <c r="F1" s="167"/>
      <c r="G1" s="167"/>
      <c r="H1" s="167"/>
      <c r="I1" s="170" t="s">
        <v>243</v>
      </c>
      <c r="J1" s="170"/>
      <c r="K1" s="170"/>
      <c r="L1" s="170"/>
      <c r="M1" s="170"/>
      <c r="N1" s="170"/>
      <c r="O1" s="170"/>
      <c r="P1" s="170" t="s">
        <v>188</v>
      </c>
      <c r="Q1" s="36"/>
      <c r="R1" s="36"/>
    </row>
    <row r="2" spans="1:18" ht="18.75" customHeight="1" x14ac:dyDescent="0.25">
      <c r="A2" s="201"/>
      <c r="B2" s="201"/>
      <c r="C2" s="201"/>
      <c r="D2" s="201"/>
      <c r="E2" s="201"/>
      <c r="F2" s="201"/>
      <c r="G2" s="201"/>
      <c r="H2" s="201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75.7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204" t="s">
        <v>246</v>
      </c>
      <c r="F3" s="204"/>
      <c r="G3" s="204"/>
      <c r="H3" s="20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150.75" customHeight="1" x14ac:dyDescent="0.25">
      <c r="A4" s="171"/>
      <c r="B4" s="172"/>
      <c r="C4" s="171"/>
      <c r="D4" s="171"/>
      <c r="E4" s="138" t="s">
        <v>242</v>
      </c>
      <c r="F4" s="138" t="s">
        <v>211</v>
      </c>
      <c r="G4" s="104" t="s">
        <v>61</v>
      </c>
      <c r="H4" s="8" t="s">
        <v>272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ht="33" customHeight="1" x14ac:dyDescent="0.25">
      <c r="A5" s="27">
        <v>1</v>
      </c>
      <c r="B5" s="30" t="s">
        <v>0</v>
      </c>
      <c r="C5" s="31" t="s">
        <v>1</v>
      </c>
      <c r="D5" s="26">
        <v>0</v>
      </c>
      <c r="E5" s="87"/>
      <c r="F5" s="140"/>
      <c r="G5" s="32" t="s">
        <v>63</v>
      </c>
      <c r="H5" s="32"/>
      <c r="I5" s="10"/>
      <c r="J5" s="10"/>
      <c r="K5" s="10"/>
      <c r="L5" s="10"/>
      <c r="M5" s="10"/>
      <c r="N5" s="10"/>
      <c r="O5" s="10"/>
      <c r="P5" s="10"/>
    </row>
    <row r="6" spans="1:18" ht="91.5" customHeight="1" x14ac:dyDescent="0.25">
      <c r="A6" s="47">
        <v>2</v>
      </c>
      <c r="B6" s="48" t="s">
        <v>2</v>
      </c>
      <c r="C6" s="49" t="s">
        <v>3</v>
      </c>
      <c r="D6" s="50">
        <v>2</v>
      </c>
      <c r="E6" s="58">
        <v>1</v>
      </c>
      <c r="F6" s="123" t="s">
        <v>294</v>
      </c>
      <c r="G6" s="53">
        <f t="shared" ref="G6:G32" si="0">IF(E6="", "НЕТ ДАННЫХ",IF(E6=1,5,0))</f>
        <v>5</v>
      </c>
      <c r="H6" s="139" t="s">
        <v>285</v>
      </c>
      <c r="I6" s="10"/>
      <c r="J6" s="10"/>
      <c r="K6" s="10"/>
      <c r="L6" s="10"/>
      <c r="M6" s="10"/>
      <c r="N6" s="10"/>
      <c r="O6" s="10"/>
      <c r="P6" s="10"/>
    </row>
    <row r="7" spans="1:18" ht="102.75" customHeight="1" x14ac:dyDescent="0.25">
      <c r="A7" s="47">
        <v>3</v>
      </c>
      <c r="B7" s="48" t="s">
        <v>4</v>
      </c>
      <c r="C7" s="49" t="s">
        <v>5</v>
      </c>
      <c r="D7" s="50">
        <v>70</v>
      </c>
      <c r="E7" s="58">
        <v>0</v>
      </c>
      <c r="F7" s="123" t="s">
        <v>247</v>
      </c>
      <c r="G7" s="53">
        <f t="shared" si="0"/>
        <v>0</v>
      </c>
      <c r="H7" s="139" t="s">
        <v>256</v>
      </c>
      <c r="I7" s="10"/>
      <c r="J7" s="10"/>
      <c r="K7" s="10"/>
      <c r="L7" s="10"/>
      <c r="M7" s="10"/>
      <c r="N7" s="10"/>
      <c r="O7" s="10"/>
      <c r="P7" s="10"/>
    </row>
    <row r="8" spans="1:18" ht="177.75" customHeight="1" x14ac:dyDescent="0.25">
      <c r="A8" s="50">
        <v>4</v>
      </c>
      <c r="B8" s="48" t="s">
        <v>6</v>
      </c>
      <c r="C8" s="49" t="s">
        <v>7</v>
      </c>
      <c r="D8" s="50">
        <v>22</v>
      </c>
      <c r="E8" s="58">
        <v>1</v>
      </c>
      <c r="F8" s="123" t="s">
        <v>259</v>
      </c>
      <c r="G8" s="53">
        <f t="shared" si="0"/>
        <v>5</v>
      </c>
      <c r="H8" s="139" t="s">
        <v>258</v>
      </c>
      <c r="I8" s="10"/>
      <c r="J8" s="10"/>
      <c r="K8" s="10"/>
      <c r="L8" s="10"/>
      <c r="M8" s="10"/>
      <c r="N8" s="10"/>
      <c r="O8" s="10"/>
      <c r="P8" s="10"/>
    </row>
    <row r="9" spans="1:18" ht="31.5" x14ac:dyDescent="0.25">
      <c r="A9" s="47">
        <v>5</v>
      </c>
      <c r="B9" s="48" t="s">
        <v>8</v>
      </c>
      <c r="C9" s="49" t="s">
        <v>9</v>
      </c>
      <c r="D9" s="50">
        <v>3</v>
      </c>
      <c r="E9" s="58">
        <v>1</v>
      </c>
      <c r="F9" s="123" t="s">
        <v>245</v>
      </c>
      <c r="G9" s="53">
        <f t="shared" si="0"/>
        <v>5</v>
      </c>
      <c r="H9" s="53"/>
      <c r="I9" s="10" t="s">
        <v>253</v>
      </c>
      <c r="J9" s="10"/>
      <c r="K9" s="10"/>
      <c r="L9" s="10"/>
      <c r="M9" s="10"/>
      <c r="N9" s="10"/>
      <c r="O9" s="10"/>
      <c r="P9" s="10"/>
    </row>
    <row r="10" spans="1:18" s="40" customFormat="1" ht="141.75" x14ac:dyDescent="0.25">
      <c r="A10" s="47">
        <v>6</v>
      </c>
      <c r="B10" s="48" t="s">
        <v>67</v>
      </c>
      <c r="C10" s="49" t="s">
        <v>11</v>
      </c>
      <c r="D10" s="50">
        <v>62</v>
      </c>
      <c r="E10" s="58">
        <v>1</v>
      </c>
      <c r="F10" s="123" t="s">
        <v>265</v>
      </c>
      <c r="G10" s="53">
        <f t="shared" si="0"/>
        <v>5</v>
      </c>
      <c r="H10" s="139" t="s">
        <v>266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8">
        <v>0</v>
      </c>
      <c r="F11" s="123" t="s">
        <v>247</v>
      </c>
      <c r="G11" s="53">
        <f t="shared" si="0"/>
        <v>0</v>
      </c>
      <c r="H11" s="53"/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8">
        <v>0</v>
      </c>
      <c r="F12" s="123" t="s">
        <v>247</v>
      </c>
      <c r="G12" s="53">
        <f t="shared" si="0"/>
        <v>0</v>
      </c>
      <c r="H12" s="53"/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47">
        <v>9</v>
      </c>
      <c r="B13" s="48" t="s">
        <v>16</v>
      </c>
      <c r="C13" s="49" t="s">
        <v>17</v>
      </c>
      <c r="D13" s="50">
        <v>5</v>
      </c>
      <c r="E13" s="58">
        <v>0</v>
      </c>
      <c r="F13" s="123" t="s">
        <v>247</v>
      </c>
      <c r="G13" s="53">
        <f t="shared" si="0"/>
        <v>0</v>
      </c>
      <c r="H13" s="53"/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27">
        <v>10</v>
      </c>
      <c r="B14" s="30" t="s">
        <v>58</v>
      </c>
      <c r="C14" s="31" t="s">
        <v>19</v>
      </c>
      <c r="D14" s="26">
        <v>0</v>
      </c>
      <c r="E14" s="87"/>
      <c r="F14" s="137"/>
      <c r="G14" s="32" t="s">
        <v>63</v>
      </c>
      <c r="H14" s="32"/>
      <c r="I14" s="10"/>
      <c r="J14" s="10"/>
      <c r="K14" s="10"/>
      <c r="L14" s="10"/>
      <c r="M14" s="10"/>
      <c r="N14" s="10"/>
      <c r="O14" s="10"/>
      <c r="P14" s="10"/>
    </row>
    <row r="15" spans="1:18" ht="35.25" customHeight="1" x14ac:dyDescent="0.25">
      <c r="A15" s="47">
        <v>11</v>
      </c>
      <c r="B15" s="48" t="s">
        <v>20</v>
      </c>
      <c r="C15" s="49" t="s">
        <v>21</v>
      </c>
      <c r="D15" s="50">
        <v>3</v>
      </c>
      <c r="E15" s="58">
        <v>0</v>
      </c>
      <c r="F15" s="123" t="s">
        <v>247</v>
      </c>
      <c r="G15" s="53">
        <f t="shared" si="0"/>
        <v>0</v>
      </c>
      <c r="H15" s="53"/>
      <c r="I15" s="68" t="s">
        <v>248</v>
      </c>
      <c r="J15" s="10"/>
      <c r="K15" s="10"/>
      <c r="L15" s="10"/>
      <c r="M15" s="10"/>
      <c r="N15" s="10"/>
      <c r="O15" s="10"/>
      <c r="P15" s="10"/>
    </row>
    <row r="16" spans="1:18" s="40" customFormat="1" ht="47.25" x14ac:dyDescent="0.25">
      <c r="A16" s="47">
        <v>12</v>
      </c>
      <c r="B16" s="48" t="s">
        <v>22</v>
      </c>
      <c r="C16" s="49" t="s">
        <v>23</v>
      </c>
      <c r="D16" s="50">
        <v>1</v>
      </c>
      <c r="E16" s="58">
        <v>0</v>
      </c>
      <c r="F16" s="123" t="s">
        <v>247</v>
      </c>
      <c r="G16" s="53">
        <f t="shared" si="0"/>
        <v>0</v>
      </c>
      <c r="H16" s="139" t="s">
        <v>267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75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58">
        <v>1</v>
      </c>
      <c r="F17" s="123" t="s">
        <v>299</v>
      </c>
      <c r="G17" s="53">
        <f t="shared" si="0"/>
        <v>5</v>
      </c>
      <c r="H17" s="139" t="s">
        <v>300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204" customHeight="1" x14ac:dyDescent="0.25">
      <c r="A18" s="47">
        <v>14</v>
      </c>
      <c r="B18" s="48" t="s">
        <v>25</v>
      </c>
      <c r="C18" s="49" t="s">
        <v>26</v>
      </c>
      <c r="D18" s="50">
        <v>49</v>
      </c>
      <c r="E18" s="58">
        <v>1</v>
      </c>
      <c r="F18" s="123" t="s">
        <v>261</v>
      </c>
      <c r="G18" s="53">
        <f t="shared" si="0"/>
        <v>5</v>
      </c>
      <c r="H18" s="139" t="s">
        <v>273</v>
      </c>
      <c r="I18" s="10"/>
      <c r="J18" s="10"/>
      <c r="K18" s="10"/>
      <c r="L18" s="10"/>
      <c r="M18" s="10"/>
      <c r="N18" s="10"/>
      <c r="O18" s="10"/>
      <c r="P18" s="10"/>
    </row>
    <row r="19" spans="1:16" ht="94.5" x14ac:dyDescent="0.25">
      <c r="A19" s="47">
        <v>15</v>
      </c>
      <c r="B19" s="48" t="s">
        <v>27</v>
      </c>
      <c r="C19" s="49" t="s">
        <v>28</v>
      </c>
      <c r="D19" s="50">
        <v>2</v>
      </c>
      <c r="E19" s="58">
        <v>1</v>
      </c>
      <c r="F19" s="123" t="s">
        <v>270</v>
      </c>
      <c r="G19" s="53">
        <f t="shared" si="0"/>
        <v>5</v>
      </c>
      <c r="H19" s="139" t="s">
        <v>271</v>
      </c>
      <c r="I19" s="10"/>
      <c r="J19" s="10"/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27">
        <v>16</v>
      </c>
      <c r="B20" s="30" t="s">
        <v>29</v>
      </c>
      <c r="C20" s="31" t="s">
        <v>30</v>
      </c>
      <c r="D20" s="26">
        <v>0</v>
      </c>
      <c r="E20" s="87"/>
      <c r="F20" s="137"/>
      <c r="G20" s="32" t="s">
        <v>63</v>
      </c>
      <c r="H20" s="32"/>
      <c r="I20" s="20"/>
      <c r="J20" s="20"/>
      <c r="K20" s="20"/>
      <c r="L20" s="20"/>
      <c r="M20" s="20"/>
      <c r="N20" s="20"/>
      <c r="O20" s="20"/>
      <c r="P20" s="20"/>
    </row>
    <row r="21" spans="1:16" ht="397.5" customHeight="1" x14ac:dyDescent="0.25">
      <c r="A21" s="47">
        <v>17</v>
      </c>
      <c r="B21" s="48" t="s">
        <v>31</v>
      </c>
      <c r="C21" s="49" t="s">
        <v>32</v>
      </c>
      <c r="D21" s="50">
        <v>1</v>
      </c>
      <c r="E21" s="58">
        <v>1</v>
      </c>
      <c r="F21" s="123" t="s">
        <v>292</v>
      </c>
      <c r="G21" s="53">
        <f t="shared" si="0"/>
        <v>5</v>
      </c>
      <c r="H21" s="53"/>
      <c r="I21" s="10"/>
      <c r="J21" s="10"/>
      <c r="K21" s="10"/>
      <c r="L21" s="10"/>
      <c r="M21" s="10"/>
      <c r="N21" s="10"/>
      <c r="O21" s="10"/>
      <c r="P21" s="10"/>
    </row>
    <row r="22" spans="1:16" ht="31.5" x14ac:dyDescent="0.25">
      <c r="A22" s="27">
        <v>18</v>
      </c>
      <c r="B22" s="30" t="s">
        <v>33</v>
      </c>
      <c r="C22" s="31" t="s">
        <v>34</v>
      </c>
      <c r="D22" s="26">
        <v>0</v>
      </c>
      <c r="E22" s="87"/>
      <c r="F22" s="137"/>
      <c r="G22" s="32" t="s">
        <v>63</v>
      </c>
      <c r="H22" s="32"/>
      <c r="I22" s="10"/>
      <c r="J22" s="10"/>
      <c r="K22" s="10"/>
      <c r="L22" s="10"/>
      <c r="M22" s="10"/>
      <c r="N22" s="10"/>
      <c r="O22" s="10"/>
      <c r="P22" s="10"/>
    </row>
    <row r="23" spans="1:16" s="40" customFormat="1" ht="31.5" x14ac:dyDescent="0.25">
      <c r="A23" s="27">
        <v>19</v>
      </c>
      <c r="B23" s="30" t="s">
        <v>35</v>
      </c>
      <c r="C23" s="31" t="s">
        <v>36</v>
      </c>
      <c r="D23" s="26">
        <v>0</v>
      </c>
      <c r="E23" s="87"/>
      <c r="F23" s="137"/>
      <c r="G23" s="32" t="s">
        <v>63</v>
      </c>
      <c r="H23" s="32"/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47">
        <v>20</v>
      </c>
      <c r="B24" s="48" t="s">
        <v>65</v>
      </c>
      <c r="C24" s="49" t="s">
        <v>38</v>
      </c>
      <c r="D24" s="50">
        <v>7</v>
      </c>
      <c r="E24" s="58">
        <v>0</v>
      </c>
      <c r="F24" s="123" t="s">
        <v>247</v>
      </c>
      <c r="G24" s="53">
        <f t="shared" si="0"/>
        <v>0</v>
      </c>
      <c r="H24" s="53"/>
      <c r="I24" s="10"/>
      <c r="J24" s="10"/>
      <c r="K24" s="10"/>
      <c r="L24" s="10"/>
      <c r="M24" s="10"/>
      <c r="N24" s="10"/>
      <c r="O24" s="10"/>
      <c r="P24" s="10"/>
    </row>
    <row r="25" spans="1:16" ht="31.5" x14ac:dyDescent="0.25">
      <c r="A25" s="27">
        <v>21</v>
      </c>
      <c r="B25" s="30" t="s">
        <v>39</v>
      </c>
      <c r="C25" s="31" t="s">
        <v>45</v>
      </c>
      <c r="D25" s="26">
        <v>0</v>
      </c>
      <c r="E25" s="87"/>
      <c r="F25" s="137"/>
      <c r="G25" s="32" t="s">
        <v>63</v>
      </c>
      <c r="H25" s="32"/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27">
        <v>22</v>
      </c>
      <c r="B26" s="30" t="s">
        <v>59</v>
      </c>
      <c r="C26" s="31" t="s">
        <v>57</v>
      </c>
      <c r="D26" s="26">
        <v>0</v>
      </c>
      <c r="E26" s="87"/>
      <c r="F26" s="137"/>
      <c r="G26" s="32" t="s">
        <v>63</v>
      </c>
      <c r="H26" s="32"/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27">
        <v>23</v>
      </c>
      <c r="B27" s="30" t="s">
        <v>52</v>
      </c>
      <c r="C27" s="31" t="s">
        <v>53</v>
      </c>
      <c r="D27" s="26">
        <v>0</v>
      </c>
      <c r="E27" s="87"/>
      <c r="F27" s="137"/>
      <c r="G27" s="32" t="s">
        <v>63</v>
      </c>
      <c r="H27" s="32"/>
      <c r="I27" s="10"/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58">
        <v>0</v>
      </c>
      <c r="F28" s="123" t="s">
        <v>247</v>
      </c>
      <c r="G28" s="53">
        <f t="shared" si="0"/>
        <v>0</v>
      </c>
      <c r="H28" s="53"/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27">
        <v>25</v>
      </c>
      <c r="B29" s="30" t="s">
        <v>40</v>
      </c>
      <c r="C29" s="31" t="s">
        <v>50</v>
      </c>
      <c r="D29" s="26">
        <v>0</v>
      </c>
      <c r="E29" s="87"/>
      <c r="F29" s="137"/>
      <c r="G29" s="32" t="s">
        <v>63</v>
      </c>
      <c r="H29" s="141"/>
      <c r="I29" s="10"/>
      <c r="J29" s="10"/>
      <c r="K29" s="10"/>
      <c r="L29" s="10"/>
      <c r="M29" s="10"/>
      <c r="N29" s="10"/>
      <c r="O29" s="10"/>
      <c r="P29" s="10"/>
    </row>
    <row r="30" spans="1:16" s="40" customFormat="1" ht="33.75" customHeight="1" x14ac:dyDescent="0.25">
      <c r="A30" s="27">
        <v>26</v>
      </c>
      <c r="B30" s="30" t="s">
        <v>55</v>
      </c>
      <c r="C30" s="31" t="s">
        <v>56</v>
      </c>
      <c r="D30" s="26">
        <v>0</v>
      </c>
      <c r="E30" s="87"/>
      <c r="F30" s="137"/>
      <c r="G30" s="32" t="s">
        <v>63</v>
      </c>
      <c r="H30" s="141"/>
      <c r="I30" s="10"/>
      <c r="J30" s="10"/>
      <c r="K30" s="10"/>
      <c r="L30" s="10"/>
      <c r="M30" s="10"/>
      <c r="N30" s="10"/>
      <c r="O30" s="10"/>
      <c r="P30" s="10"/>
    </row>
    <row r="31" spans="1:16" ht="36" customHeight="1" x14ac:dyDescent="0.25">
      <c r="A31" s="27">
        <v>27</v>
      </c>
      <c r="B31" s="30" t="s">
        <v>69</v>
      </c>
      <c r="C31" s="31" t="s">
        <v>70</v>
      </c>
      <c r="D31" s="26">
        <v>0</v>
      </c>
      <c r="E31" s="87"/>
      <c r="F31" s="137"/>
      <c r="G31" s="32" t="s">
        <v>63</v>
      </c>
      <c r="H31" s="142"/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47">
        <v>28</v>
      </c>
      <c r="B32" s="144" t="s">
        <v>71</v>
      </c>
      <c r="C32" s="119" t="s">
        <v>72</v>
      </c>
      <c r="D32" s="120">
        <v>1</v>
      </c>
      <c r="E32" s="121">
        <v>0</v>
      </c>
      <c r="F32" s="146" t="s">
        <v>247</v>
      </c>
      <c r="G32" s="122">
        <f t="shared" si="0"/>
        <v>0</v>
      </c>
      <c r="H32" s="122"/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/>
      <c r="F33" s="114" t="s">
        <v>140</v>
      </c>
      <c r="G33" s="35">
        <f>SUM(G5:G32)/17</f>
        <v>2.3529411764705883</v>
      </c>
      <c r="H33" s="35"/>
      <c r="I33" s="10"/>
      <c r="J33" s="10"/>
      <c r="K33" s="10"/>
      <c r="L33" s="10"/>
      <c r="M33" s="10"/>
      <c r="N33" s="10"/>
      <c r="O33" s="10"/>
      <c r="P33" s="10"/>
    </row>
    <row r="34" spans="1:16" ht="27" customHeight="1" x14ac:dyDescent="0.25">
      <c r="A34" s="34"/>
      <c r="B34" s="20"/>
      <c r="C34" s="10"/>
      <c r="D34" s="11" t="s">
        <v>51</v>
      </c>
      <c r="E34" s="117"/>
      <c r="F34" s="117"/>
      <c r="G34" s="85"/>
      <c r="H34" s="85"/>
      <c r="I34" s="10"/>
      <c r="J34" s="10"/>
      <c r="K34" s="10"/>
      <c r="L34" s="10"/>
      <c r="M34" s="10"/>
      <c r="N34" s="10"/>
      <c r="O34" s="10"/>
      <c r="P34" s="10"/>
    </row>
    <row r="56" spans="5:6" x14ac:dyDescent="0.25">
      <c r="E56" s="22"/>
      <c r="F56" s="22"/>
    </row>
    <row r="57" spans="5:6" x14ac:dyDescent="0.25">
      <c r="E57" s="22"/>
      <c r="F57" s="22"/>
    </row>
    <row r="58" spans="5:6" x14ac:dyDescent="0.25">
      <c r="E58" s="22"/>
      <c r="F58" s="22"/>
    </row>
    <row r="59" spans="5:6" x14ac:dyDescent="0.25">
      <c r="E59" s="22"/>
      <c r="F59" s="22"/>
    </row>
    <row r="60" spans="5:6" x14ac:dyDescent="0.25">
      <c r="E60" s="22"/>
      <c r="F60" s="22"/>
    </row>
    <row r="61" spans="5:6" x14ac:dyDescent="0.25">
      <c r="E61" s="22"/>
      <c r="F61" s="22"/>
    </row>
    <row r="62" spans="5:6" x14ac:dyDescent="0.25">
      <c r="E62" s="22"/>
      <c r="F62" s="22"/>
    </row>
    <row r="63" spans="5:6" x14ac:dyDescent="0.25">
      <c r="E63" s="22"/>
      <c r="F63" s="22"/>
    </row>
    <row r="64" spans="5:6" x14ac:dyDescent="0.25">
      <c r="E64" s="22"/>
      <c r="F64" s="22"/>
    </row>
    <row r="65" spans="5:6" x14ac:dyDescent="0.25">
      <c r="E65" s="22"/>
      <c r="F65" s="22"/>
    </row>
    <row r="66" spans="5:6" x14ac:dyDescent="0.25">
      <c r="E66" s="22"/>
      <c r="F66" s="22"/>
    </row>
    <row r="67" spans="5:6" x14ac:dyDescent="0.25">
      <c r="E67" s="22"/>
      <c r="F67" s="22"/>
    </row>
    <row r="68" spans="5:6" x14ac:dyDescent="0.25">
      <c r="E68" s="22"/>
      <c r="F68" s="22"/>
    </row>
  </sheetData>
  <autoFilter ref="A4:G34"/>
  <mergeCells count="8">
    <mergeCell ref="I1:O4"/>
    <mergeCell ref="P1:P4"/>
    <mergeCell ref="A3:A4"/>
    <mergeCell ref="B3:B4"/>
    <mergeCell ref="C3:C4"/>
    <mergeCell ref="D3:D4"/>
    <mergeCell ref="E3:H3"/>
    <mergeCell ref="A1:H2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45" fitToHeight="0" orientation="landscape" r:id="rId1"/>
  <headerFooter differentFirst="1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8"/>
  <sheetViews>
    <sheetView view="pageBreakPreview" zoomScale="70" zoomScaleNormal="62" zoomScaleSheetLayoutView="70" workbookViewId="0">
      <pane xSplit="4" ySplit="4" topLeftCell="E8" activePane="bottomRight" state="frozen"/>
      <selection activeCell="F34" sqref="F34"/>
      <selection pane="topRight" activeCell="F34" sqref="F34"/>
      <selection pane="bottomLeft" activeCell="F34" sqref="F34"/>
      <selection pane="bottomRight" activeCell="E14" sqref="E14:G14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customWidth="1"/>
    <col min="5" max="5" width="34.42578125" style="20" customWidth="1"/>
    <col min="6" max="6" width="30" style="20" customWidth="1"/>
    <col min="7" max="7" width="19.28515625" style="20" customWidth="1"/>
    <col min="8" max="8" width="17" style="20" customWidth="1"/>
    <col min="9" max="9" width="12.7109375" style="1" bestFit="1" customWidth="1"/>
    <col min="10" max="10" width="14.42578125" style="1" customWidth="1"/>
    <col min="11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152</v>
      </c>
      <c r="J1" s="170"/>
      <c r="K1" s="170"/>
      <c r="L1" s="170"/>
      <c r="M1" s="170"/>
      <c r="N1" s="170"/>
      <c r="O1" s="170"/>
      <c r="P1" s="170" t="s">
        <v>75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77.2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151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141" customHeight="1" x14ac:dyDescent="0.25">
      <c r="A4" s="171"/>
      <c r="B4" s="172"/>
      <c r="C4" s="171"/>
      <c r="D4" s="171"/>
      <c r="E4" s="18" t="s">
        <v>153</v>
      </c>
      <c r="F4" s="18" t="s">
        <v>154</v>
      </c>
      <c r="G4" s="18" t="s">
        <v>155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ht="22.5" customHeight="1" x14ac:dyDescent="0.25">
      <c r="A5" s="54">
        <v>1</v>
      </c>
      <c r="B5" s="55" t="s">
        <v>0</v>
      </c>
      <c r="C5" s="56" t="s">
        <v>1</v>
      </c>
      <c r="D5" s="57">
        <v>0</v>
      </c>
      <c r="E5" s="205" t="s">
        <v>93</v>
      </c>
      <c r="F5" s="206"/>
      <c r="G5" s="207"/>
      <c r="H5" s="98">
        <f>(H7+H8+H10+H12+H17+H18+H19+H28)/8</f>
        <v>3.125</v>
      </c>
      <c r="I5" s="10"/>
      <c r="J5" s="68"/>
      <c r="K5" s="10"/>
      <c r="L5" s="10"/>
      <c r="M5" s="10"/>
      <c r="N5" s="10"/>
      <c r="O5" s="10"/>
      <c r="P5" s="10"/>
    </row>
    <row r="6" spans="1:18" x14ac:dyDescent="0.25">
      <c r="A6" s="54">
        <v>2</v>
      </c>
      <c r="B6" s="55" t="s">
        <v>2</v>
      </c>
      <c r="C6" s="56" t="s">
        <v>3</v>
      </c>
      <c r="D6" s="57">
        <v>2</v>
      </c>
      <c r="E6" s="205" t="s">
        <v>93</v>
      </c>
      <c r="F6" s="206"/>
      <c r="G6" s="207"/>
      <c r="H6" s="98">
        <f>(H7+H8+H10+H12+H17+H18+H19+H28)/8</f>
        <v>3.125</v>
      </c>
      <c r="I6" s="10"/>
      <c r="J6" s="10"/>
      <c r="K6" s="10"/>
      <c r="L6" s="10"/>
      <c r="M6" s="10"/>
      <c r="N6" s="10"/>
      <c r="O6" s="10"/>
      <c r="P6" s="10"/>
    </row>
    <row r="7" spans="1:18" ht="17.25" customHeight="1" x14ac:dyDescent="0.25">
      <c r="A7" s="91">
        <v>3</v>
      </c>
      <c r="B7" s="92" t="s">
        <v>4</v>
      </c>
      <c r="C7" s="93" t="s">
        <v>5</v>
      </c>
      <c r="D7" s="94">
        <v>70</v>
      </c>
      <c r="E7" s="95">
        <v>6</v>
      </c>
      <c r="F7" s="96">
        <v>6</v>
      </c>
      <c r="G7" s="97">
        <f>E7/F7</f>
        <v>1</v>
      </c>
      <c r="H7" s="78">
        <f>IF(E7="","НЕТ ДАННЫХ",IF(G7&lt;100%,0,5))</f>
        <v>5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91">
        <v>4</v>
      </c>
      <c r="B8" s="92" t="s">
        <v>6</v>
      </c>
      <c r="C8" s="93" t="s">
        <v>7</v>
      </c>
      <c r="D8" s="94">
        <v>20</v>
      </c>
      <c r="E8" s="96">
        <v>7</v>
      </c>
      <c r="F8" s="96">
        <v>7</v>
      </c>
      <c r="G8" s="97">
        <f>E8/F8</f>
        <v>1</v>
      </c>
      <c r="H8" s="78">
        <f>IF(E8="","НЕТ ДАННЫХ",IF(G8&lt;100%,0,5))</f>
        <v>5</v>
      </c>
      <c r="I8" s="10"/>
      <c r="J8" s="10"/>
      <c r="K8" s="10"/>
      <c r="L8" s="10"/>
      <c r="M8" s="10"/>
      <c r="N8" s="10"/>
      <c r="O8" s="10"/>
      <c r="P8" s="10"/>
    </row>
    <row r="9" spans="1:18" ht="31.5" x14ac:dyDescent="0.25">
      <c r="A9" s="54">
        <v>5</v>
      </c>
      <c r="B9" s="55" t="s">
        <v>8</v>
      </c>
      <c r="C9" s="56" t="s">
        <v>9</v>
      </c>
      <c r="D9" s="57">
        <v>3</v>
      </c>
      <c r="E9" s="205" t="s">
        <v>93</v>
      </c>
      <c r="F9" s="206"/>
      <c r="G9" s="207"/>
      <c r="H9" s="98">
        <f>(H7+H8+H10+H12+H17+H18+H19+H28)/8</f>
        <v>3.125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91">
        <v>6</v>
      </c>
      <c r="B10" s="92" t="s">
        <v>67</v>
      </c>
      <c r="C10" s="93" t="s">
        <v>11</v>
      </c>
      <c r="D10" s="94">
        <v>62</v>
      </c>
      <c r="E10" s="95">
        <v>8</v>
      </c>
      <c r="F10" s="96">
        <v>9</v>
      </c>
      <c r="G10" s="97">
        <f>E10/F10</f>
        <v>0.88888888888888884</v>
      </c>
      <c r="H10" s="78">
        <f>IF(E10="","НЕТ ДАННЫХ",IF(G10&lt;100%,0,5))</f>
        <v>0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54">
        <v>7</v>
      </c>
      <c r="B11" s="55" t="s">
        <v>12</v>
      </c>
      <c r="C11" s="56" t="s">
        <v>13</v>
      </c>
      <c r="D11" s="57">
        <v>9</v>
      </c>
      <c r="E11" s="205" t="s">
        <v>93</v>
      </c>
      <c r="F11" s="206"/>
      <c r="G11" s="207"/>
      <c r="H11" s="98">
        <f>(H7+H8+H10+H12+H17+H18+H19+H28)/8</f>
        <v>3.125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91">
        <v>8</v>
      </c>
      <c r="B12" s="92" t="s">
        <v>14</v>
      </c>
      <c r="C12" s="93" t="s">
        <v>15</v>
      </c>
      <c r="D12" s="94">
        <v>3</v>
      </c>
      <c r="E12" s="96">
        <v>2</v>
      </c>
      <c r="F12" s="96">
        <v>2</v>
      </c>
      <c r="G12" s="97">
        <f>E12/F12</f>
        <v>1</v>
      </c>
      <c r="H12" s="78">
        <f>IF(E12="","НЕТ ДАННЫХ",IF(G12&lt;100%,0,5))</f>
        <v>5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54">
        <v>9</v>
      </c>
      <c r="B13" s="55" t="s">
        <v>16</v>
      </c>
      <c r="C13" s="56" t="s">
        <v>17</v>
      </c>
      <c r="D13" s="57">
        <v>7</v>
      </c>
      <c r="E13" s="205" t="s">
        <v>93</v>
      </c>
      <c r="F13" s="206"/>
      <c r="G13" s="207"/>
      <c r="H13" s="98">
        <f>(H7+H8+H10+H12+H17+H18+H19+H28)/8</f>
        <v>3.125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54">
        <v>10</v>
      </c>
      <c r="B14" s="55" t="s">
        <v>58</v>
      </c>
      <c r="C14" s="56" t="s">
        <v>19</v>
      </c>
      <c r="D14" s="57">
        <v>0</v>
      </c>
      <c r="E14" s="205" t="s">
        <v>93</v>
      </c>
      <c r="F14" s="206"/>
      <c r="G14" s="207"/>
      <c r="H14" s="98">
        <f>(H7+H8+H10+H12+H17+H18+H19+H28)/8</f>
        <v>3.125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54">
        <v>11</v>
      </c>
      <c r="B15" s="55" t="s">
        <v>20</v>
      </c>
      <c r="C15" s="56" t="s">
        <v>21</v>
      </c>
      <c r="D15" s="57">
        <v>3</v>
      </c>
      <c r="E15" s="205" t="s">
        <v>93</v>
      </c>
      <c r="F15" s="206"/>
      <c r="G15" s="207"/>
      <c r="H15" s="98">
        <f>(H7+H8+H10+H12+H17+H18+H19+H28)/8</f>
        <v>3.125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54">
        <v>12</v>
      </c>
      <c r="B16" s="55" t="s">
        <v>22</v>
      </c>
      <c r="C16" s="56" t="s">
        <v>23</v>
      </c>
      <c r="D16" s="57">
        <v>1</v>
      </c>
      <c r="E16" s="205" t="s">
        <v>93</v>
      </c>
      <c r="F16" s="206"/>
      <c r="G16" s="207"/>
      <c r="H16" s="98">
        <f>(H7+H8+H10+H12+H17+H18+H19+H28)/8</f>
        <v>3.125</v>
      </c>
      <c r="I16" s="10"/>
      <c r="J16" s="10"/>
      <c r="K16" s="10"/>
      <c r="L16" s="10"/>
      <c r="M16" s="10"/>
      <c r="N16" s="10"/>
      <c r="O16" s="10"/>
      <c r="P16" s="10"/>
    </row>
    <row r="17" spans="1:17" s="5" customFormat="1" ht="21.75" customHeight="1" x14ac:dyDescent="0.25">
      <c r="A17" s="91">
        <v>13</v>
      </c>
      <c r="B17" s="92" t="s">
        <v>48</v>
      </c>
      <c r="C17" s="93" t="s">
        <v>24</v>
      </c>
      <c r="D17" s="94">
        <v>1</v>
      </c>
      <c r="E17" s="95">
        <v>12</v>
      </c>
      <c r="F17" s="96">
        <v>12</v>
      </c>
      <c r="G17" s="97">
        <f>E17/F17</f>
        <v>1</v>
      </c>
      <c r="H17" s="78">
        <f>IF(E17="","НЕТ ДАННЫХ",IF(G17&lt;100%,0,5))</f>
        <v>5</v>
      </c>
      <c r="I17" s="69"/>
      <c r="J17" s="69"/>
      <c r="K17" s="69"/>
      <c r="L17" s="69"/>
      <c r="M17" s="69"/>
      <c r="N17" s="69"/>
      <c r="O17" s="69"/>
      <c r="P17" s="69"/>
      <c r="Q17" s="59"/>
    </row>
    <row r="18" spans="1:17" s="40" customFormat="1" ht="31.5" x14ac:dyDescent="0.25">
      <c r="A18" s="91">
        <v>14</v>
      </c>
      <c r="B18" s="92" t="s">
        <v>25</v>
      </c>
      <c r="C18" s="93" t="s">
        <v>26</v>
      </c>
      <c r="D18" s="94">
        <v>49</v>
      </c>
      <c r="E18" s="95">
        <v>9</v>
      </c>
      <c r="F18" s="96">
        <v>9</v>
      </c>
      <c r="G18" s="97">
        <f>E18/F18</f>
        <v>1</v>
      </c>
      <c r="H18" s="78">
        <f>IF(E18="","НЕТ ДАННЫХ",IF(G18&lt;100%,0,5))</f>
        <v>5</v>
      </c>
      <c r="I18" s="10"/>
      <c r="J18" s="10"/>
      <c r="K18" s="10"/>
      <c r="L18" s="10"/>
      <c r="M18" s="10"/>
      <c r="N18" s="10"/>
      <c r="O18" s="10"/>
      <c r="P18" s="10"/>
    </row>
    <row r="19" spans="1:17" ht="21.75" customHeight="1" x14ac:dyDescent="0.25">
      <c r="A19" s="91">
        <v>15</v>
      </c>
      <c r="B19" s="92" t="s">
        <v>27</v>
      </c>
      <c r="C19" s="93" t="s">
        <v>28</v>
      </c>
      <c r="D19" s="94">
        <v>2</v>
      </c>
      <c r="E19" s="95">
        <v>24</v>
      </c>
      <c r="F19" s="96">
        <v>25</v>
      </c>
      <c r="G19" s="97">
        <f>E19/F19</f>
        <v>0.96</v>
      </c>
      <c r="H19" s="78">
        <f>IF(E19="","НЕТ ДАННЫХ",IF(G19&lt;100%,0,5))</f>
        <v>0</v>
      </c>
      <c r="I19" s="10"/>
      <c r="J19" s="10"/>
      <c r="K19" s="10"/>
      <c r="L19" s="10"/>
      <c r="M19" s="10"/>
      <c r="N19" s="10"/>
      <c r="O19" s="10"/>
      <c r="P19" s="10"/>
    </row>
    <row r="20" spans="1:17" s="5" customFormat="1" ht="32.25" customHeight="1" x14ac:dyDescent="0.25">
      <c r="A20" s="54">
        <v>16</v>
      </c>
      <c r="B20" s="55" t="s">
        <v>29</v>
      </c>
      <c r="C20" s="56" t="s">
        <v>30</v>
      </c>
      <c r="D20" s="57">
        <v>0</v>
      </c>
      <c r="E20" s="205" t="s">
        <v>93</v>
      </c>
      <c r="F20" s="206"/>
      <c r="G20" s="207"/>
      <c r="H20" s="98">
        <f>(H7+H8+H10+H12+H17+H18+H19+H28)/8</f>
        <v>3.125</v>
      </c>
      <c r="I20" s="20"/>
      <c r="J20" s="20"/>
      <c r="K20" s="20"/>
      <c r="L20" s="20"/>
      <c r="M20" s="20"/>
      <c r="N20" s="20"/>
      <c r="O20" s="20"/>
      <c r="P20" s="20"/>
    </row>
    <row r="21" spans="1:17" ht="31.5" x14ac:dyDescent="0.25">
      <c r="A21" s="54">
        <v>17</v>
      </c>
      <c r="B21" s="55" t="s">
        <v>31</v>
      </c>
      <c r="C21" s="56" t="s">
        <v>32</v>
      </c>
      <c r="D21" s="57">
        <v>1</v>
      </c>
      <c r="E21" s="205" t="s">
        <v>93</v>
      </c>
      <c r="F21" s="206"/>
      <c r="G21" s="207"/>
      <c r="H21" s="98">
        <f>(H7+H8+H10+H12+H17+H18+H19+H28)/8</f>
        <v>3.125</v>
      </c>
      <c r="I21" s="10"/>
      <c r="J21" s="10"/>
      <c r="K21" s="10"/>
      <c r="L21" s="10"/>
      <c r="M21" s="10"/>
      <c r="N21" s="10"/>
      <c r="O21" s="10"/>
      <c r="P21" s="10"/>
    </row>
    <row r="22" spans="1:17" x14ac:dyDescent="0.25">
      <c r="A22" s="54">
        <v>18</v>
      </c>
      <c r="B22" s="55" t="s">
        <v>33</v>
      </c>
      <c r="C22" s="56" t="s">
        <v>34</v>
      </c>
      <c r="D22" s="57">
        <v>0</v>
      </c>
      <c r="E22" s="205" t="s">
        <v>93</v>
      </c>
      <c r="F22" s="206"/>
      <c r="G22" s="207"/>
      <c r="H22" s="98">
        <f>(H7+H8+H10+H12+H17+H18+H19+H28)/8</f>
        <v>3.125</v>
      </c>
      <c r="I22" s="10"/>
      <c r="J22" s="10"/>
      <c r="K22" s="10"/>
      <c r="L22" s="10"/>
      <c r="M22" s="10"/>
      <c r="N22" s="10"/>
      <c r="O22" s="10"/>
      <c r="P22" s="10"/>
    </row>
    <row r="23" spans="1:17" s="40" customFormat="1" x14ac:dyDescent="0.25">
      <c r="A23" s="54">
        <v>19</v>
      </c>
      <c r="B23" s="55" t="s">
        <v>35</v>
      </c>
      <c r="C23" s="56" t="s">
        <v>36</v>
      </c>
      <c r="D23" s="57">
        <v>0</v>
      </c>
      <c r="E23" s="205" t="s">
        <v>93</v>
      </c>
      <c r="F23" s="206"/>
      <c r="G23" s="207"/>
      <c r="H23" s="98">
        <f>(H7+H8+H10+H12+H17+H18+H19+H28)/8</f>
        <v>3.125</v>
      </c>
      <c r="I23" s="66"/>
      <c r="J23" s="10"/>
      <c r="K23" s="10"/>
      <c r="L23" s="10"/>
      <c r="M23" s="10"/>
      <c r="N23" s="10"/>
      <c r="O23" s="10"/>
      <c r="P23" s="10"/>
    </row>
    <row r="24" spans="1:17" ht="21" customHeight="1" x14ac:dyDescent="0.25">
      <c r="A24" s="54">
        <v>20</v>
      </c>
      <c r="B24" s="55" t="s">
        <v>65</v>
      </c>
      <c r="C24" s="56" t="s">
        <v>38</v>
      </c>
      <c r="D24" s="57">
        <v>7</v>
      </c>
      <c r="E24" s="205" t="s">
        <v>93</v>
      </c>
      <c r="F24" s="206"/>
      <c r="G24" s="207"/>
      <c r="H24" s="98">
        <f>(H7+H8+H10+H12+H17+H18+H19+H28)/8</f>
        <v>3.125</v>
      </c>
      <c r="I24" s="10"/>
      <c r="J24" s="10"/>
      <c r="K24" s="10"/>
      <c r="L24" s="10"/>
      <c r="M24" s="10"/>
      <c r="N24" s="10"/>
      <c r="O24" s="10"/>
      <c r="P24" s="10"/>
    </row>
    <row r="25" spans="1:17" x14ac:dyDescent="0.25">
      <c r="A25" s="54">
        <v>21</v>
      </c>
      <c r="B25" s="55" t="s">
        <v>39</v>
      </c>
      <c r="C25" s="56" t="s">
        <v>45</v>
      </c>
      <c r="D25" s="57">
        <v>0</v>
      </c>
      <c r="E25" s="205" t="s">
        <v>93</v>
      </c>
      <c r="F25" s="206"/>
      <c r="G25" s="207"/>
      <c r="H25" s="98">
        <f>(H7+H8+H10+H12+H17+H18+H19+H28)/8</f>
        <v>3.125</v>
      </c>
      <c r="I25" s="10"/>
      <c r="J25" s="10"/>
      <c r="K25" s="10"/>
      <c r="L25" s="10"/>
      <c r="M25" s="10"/>
      <c r="N25" s="10"/>
      <c r="O25" s="10"/>
      <c r="P25" s="10"/>
    </row>
    <row r="26" spans="1:17" ht="31.5" x14ac:dyDescent="0.25">
      <c r="A26" s="54">
        <v>22</v>
      </c>
      <c r="B26" s="55" t="s">
        <v>59</v>
      </c>
      <c r="C26" s="56" t="s">
        <v>57</v>
      </c>
      <c r="D26" s="57">
        <v>0</v>
      </c>
      <c r="E26" s="205" t="s">
        <v>93</v>
      </c>
      <c r="F26" s="206"/>
      <c r="G26" s="207"/>
      <c r="H26" s="98">
        <f>(H7+H8+H10+H12+H17+H18+H19+H28)/8</f>
        <v>3.125</v>
      </c>
      <c r="I26" s="10"/>
      <c r="J26" s="10"/>
      <c r="K26" s="10"/>
      <c r="L26" s="10"/>
      <c r="M26" s="10"/>
      <c r="N26" s="10"/>
      <c r="O26" s="10"/>
      <c r="P26" s="10"/>
    </row>
    <row r="27" spans="1:17" ht="31.5" x14ac:dyDescent="0.25">
      <c r="A27" s="54">
        <v>23</v>
      </c>
      <c r="B27" s="55" t="s">
        <v>52</v>
      </c>
      <c r="C27" s="56" t="s">
        <v>53</v>
      </c>
      <c r="D27" s="57">
        <v>0</v>
      </c>
      <c r="E27" s="205" t="s">
        <v>93</v>
      </c>
      <c r="F27" s="206"/>
      <c r="G27" s="207"/>
      <c r="H27" s="98">
        <f>(H7+H8+H10+H12+H17+H18+H19+H28)/8</f>
        <v>3.125</v>
      </c>
      <c r="I27" s="10"/>
      <c r="J27" s="10"/>
      <c r="K27" s="10"/>
      <c r="L27" s="10"/>
      <c r="M27" s="10"/>
      <c r="N27" s="10"/>
      <c r="O27" s="10"/>
      <c r="P27" s="10"/>
    </row>
    <row r="28" spans="1:17" s="40" customFormat="1" ht="22.5" customHeight="1" x14ac:dyDescent="0.25">
      <c r="A28" s="91">
        <v>24</v>
      </c>
      <c r="B28" s="92" t="s">
        <v>66</v>
      </c>
      <c r="C28" s="93" t="s">
        <v>49</v>
      </c>
      <c r="D28" s="94">
        <v>36</v>
      </c>
      <c r="E28" s="95">
        <v>22</v>
      </c>
      <c r="F28" s="96">
        <v>28</v>
      </c>
      <c r="G28" s="97">
        <f>E28/F28</f>
        <v>0.7857142857142857</v>
      </c>
      <c r="H28" s="78">
        <f>IF(E28="","НЕТ ДАННЫХ",IF(G28&lt;100%,0,5))</f>
        <v>0</v>
      </c>
      <c r="I28" s="10"/>
      <c r="J28" s="10"/>
      <c r="K28" s="10"/>
      <c r="L28" s="10"/>
      <c r="M28" s="10"/>
      <c r="N28" s="10"/>
      <c r="O28" s="10"/>
      <c r="P28" s="10"/>
    </row>
    <row r="29" spans="1:17" s="40" customFormat="1" ht="30.75" customHeight="1" x14ac:dyDescent="0.25">
      <c r="A29" s="54">
        <v>25</v>
      </c>
      <c r="B29" s="55" t="s">
        <v>40</v>
      </c>
      <c r="C29" s="56" t="s">
        <v>50</v>
      </c>
      <c r="D29" s="57">
        <v>0</v>
      </c>
      <c r="E29" s="205" t="s">
        <v>93</v>
      </c>
      <c r="F29" s="206"/>
      <c r="G29" s="207"/>
      <c r="H29" s="98">
        <f>(H7+H8+H10+H12+H17+H18+H19+H28)/8</f>
        <v>3.125</v>
      </c>
      <c r="I29" s="10"/>
      <c r="J29" s="10"/>
      <c r="K29" s="10"/>
      <c r="L29" s="10"/>
      <c r="M29" s="10"/>
      <c r="N29" s="10"/>
      <c r="O29" s="10"/>
      <c r="P29" s="10"/>
    </row>
    <row r="30" spans="1:17" s="40" customFormat="1" ht="31.5" x14ac:dyDescent="0.25">
      <c r="A30" s="54">
        <v>26</v>
      </c>
      <c r="B30" s="55" t="s">
        <v>55</v>
      </c>
      <c r="C30" s="56" t="s">
        <v>56</v>
      </c>
      <c r="D30" s="57">
        <v>0</v>
      </c>
      <c r="E30" s="205" t="s">
        <v>93</v>
      </c>
      <c r="F30" s="206"/>
      <c r="G30" s="207"/>
      <c r="H30" s="98">
        <f>(H7+H8+H10+H12+H17+H18+H19+H28)/8</f>
        <v>3.125</v>
      </c>
      <c r="I30" s="10"/>
      <c r="J30" s="10"/>
      <c r="K30" s="10"/>
      <c r="L30" s="10"/>
      <c r="M30" s="10"/>
      <c r="N30" s="10"/>
      <c r="O30" s="10"/>
      <c r="P30" s="10"/>
    </row>
    <row r="31" spans="1:17" x14ac:dyDescent="0.25">
      <c r="A31" s="54">
        <v>27</v>
      </c>
      <c r="B31" s="55" t="s">
        <v>69</v>
      </c>
      <c r="C31" s="56" t="s">
        <v>70</v>
      </c>
      <c r="D31" s="57">
        <v>0</v>
      </c>
      <c r="E31" s="205" t="s">
        <v>93</v>
      </c>
      <c r="F31" s="206"/>
      <c r="G31" s="207"/>
      <c r="H31" s="98">
        <f>(H7+H8+H10+H12+H17+H18+H19+H28)/8</f>
        <v>3.125</v>
      </c>
      <c r="I31" s="10"/>
      <c r="J31" s="10"/>
      <c r="K31" s="10"/>
      <c r="L31" s="10"/>
      <c r="M31" s="10"/>
      <c r="N31" s="10"/>
      <c r="O31" s="10"/>
      <c r="P31" s="10"/>
    </row>
    <row r="32" spans="1:17" ht="31.5" x14ac:dyDescent="0.25">
      <c r="A32" s="54">
        <v>28</v>
      </c>
      <c r="B32" s="55" t="s">
        <v>71</v>
      </c>
      <c r="C32" s="56" t="s">
        <v>72</v>
      </c>
      <c r="D32" s="57">
        <v>1</v>
      </c>
      <c r="E32" s="205" t="s">
        <v>93</v>
      </c>
      <c r="F32" s="206"/>
      <c r="G32" s="207"/>
      <c r="H32" s="98">
        <f>(H7+H8+H10+H12+H17+H18+H19+H28)/8</f>
        <v>3.125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>
        <f>SUM(D5:D32)</f>
        <v>277</v>
      </c>
      <c r="E33" s="81">
        <f>SUM(E5:E32)</f>
        <v>90</v>
      </c>
      <c r="F33" s="81">
        <f>SUM(F5:F32)</f>
        <v>98</v>
      </c>
      <c r="G33" s="28" t="s">
        <v>140</v>
      </c>
      <c r="H33" s="35">
        <f>SUM(H5:H32)/28</f>
        <v>3.125</v>
      </c>
      <c r="I33" s="10"/>
      <c r="J33" s="10"/>
      <c r="K33" s="10"/>
      <c r="L33" s="10"/>
      <c r="M33" s="10"/>
      <c r="N33" s="10"/>
      <c r="O33" s="10"/>
      <c r="P33" s="10"/>
    </row>
    <row r="34" spans="1:16" ht="130.15" customHeight="1" x14ac:dyDescent="0.25">
      <c r="A34" s="34"/>
      <c r="B34" s="20"/>
      <c r="C34" s="10"/>
      <c r="D34" s="11" t="s">
        <v>51</v>
      </c>
      <c r="E34" s="19"/>
      <c r="F34" s="19"/>
      <c r="G34" s="19"/>
      <c r="H34" s="33"/>
      <c r="I34" s="10"/>
      <c r="J34" s="10"/>
      <c r="K34" s="10"/>
      <c r="L34" s="10"/>
      <c r="M34" s="10"/>
      <c r="N34" s="10"/>
      <c r="O34" s="10"/>
      <c r="P34" s="10"/>
    </row>
    <row r="56" spans="1:18" s="20" customFormat="1" x14ac:dyDescent="0.25">
      <c r="A56" s="2"/>
      <c r="B56" s="5"/>
      <c r="C56" s="1"/>
      <c r="D56" s="2"/>
      <c r="E56" s="22"/>
      <c r="F56" s="22"/>
      <c r="G56" s="2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20" customFormat="1" x14ac:dyDescent="0.25">
      <c r="A57" s="2"/>
      <c r="B57" s="5"/>
      <c r="C57" s="1"/>
      <c r="D57" s="2"/>
      <c r="E57" s="22"/>
      <c r="F57" s="22"/>
      <c r="G57" s="2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20" customFormat="1" x14ac:dyDescent="0.25">
      <c r="A58" s="2"/>
      <c r="B58" s="5"/>
      <c r="C58" s="1"/>
      <c r="D58" s="2"/>
      <c r="E58" s="22"/>
      <c r="F58" s="22"/>
      <c r="G58" s="2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20" customFormat="1" x14ac:dyDescent="0.25">
      <c r="A59" s="2"/>
      <c r="B59" s="5"/>
      <c r="C59" s="1"/>
      <c r="D59" s="2"/>
      <c r="E59" s="22"/>
      <c r="F59" s="22"/>
      <c r="G59" s="2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20" customFormat="1" x14ac:dyDescent="0.25">
      <c r="A60" s="2"/>
      <c r="B60" s="5"/>
      <c r="C60" s="1"/>
      <c r="D60" s="2"/>
      <c r="E60" s="22"/>
      <c r="F60" s="22"/>
      <c r="G60" s="2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20" customFormat="1" x14ac:dyDescent="0.25">
      <c r="A61" s="2"/>
      <c r="B61" s="5"/>
      <c r="C61" s="1"/>
      <c r="D61" s="2"/>
      <c r="E61" s="22"/>
      <c r="F61" s="22"/>
      <c r="G61" s="2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20" customFormat="1" x14ac:dyDescent="0.25">
      <c r="A62" s="2"/>
      <c r="B62" s="5"/>
      <c r="C62" s="1"/>
      <c r="D62" s="2"/>
      <c r="E62" s="22"/>
      <c r="F62" s="22"/>
      <c r="G62" s="2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20" customFormat="1" x14ac:dyDescent="0.25">
      <c r="A63" s="2"/>
      <c r="B63" s="5"/>
      <c r="C63" s="1"/>
      <c r="D63" s="2"/>
      <c r="E63" s="22"/>
      <c r="F63" s="22"/>
      <c r="G63" s="2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20" customFormat="1" x14ac:dyDescent="0.25">
      <c r="A64" s="2"/>
      <c r="B64" s="5"/>
      <c r="C64" s="1"/>
      <c r="D64" s="2"/>
      <c r="E64" s="22"/>
      <c r="F64" s="22"/>
      <c r="G64" s="2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20" customFormat="1" x14ac:dyDescent="0.25">
      <c r="A65" s="2"/>
      <c r="B65" s="5"/>
      <c r="C65" s="1"/>
      <c r="D65" s="2"/>
      <c r="E65" s="22"/>
      <c r="F65" s="22"/>
      <c r="G65" s="2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20" customFormat="1" x14ac:dyDescent="0.25">
      <c r="A66" s="2"/>
      <c r="B66" s="5"/>
      <c r="C66" s="1"/>
      <c r="D66" s="2"/>
      <c r="E66" s="22"/>
      <c r="F66" s="22"/>
      <c r="G66" s="2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20" customFormat="1" x14ac:dyDescent="0.25">
      <c r="A67" s="2"/>
      <c r="B67" s="5"/>
      <c r="C67" s="1"/>
      <c r="D67" s="2"/>
      <c r="E67" s="22"/>
      <c r="F67" s="22"/>
      <c r="G67" s="2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20" customFormat="1" x14ac:dyDescent="0.25">
      <c r="A68" s="2"/>
      <c r="B68" s="5"/>
      <c r="C68" s="1"/>
      <c r="D68" s="2"/>
      <c r="E68" s="22"/>
      <c r="F68" s="22"/>
      <c r="G68" s="22"/>
      <c r="I68" s="1"/>
      <c r="J68" s="1"/>
      <c r="K68" s="1"/>
      <c r="L68" s="1"/>
      <c r="M68" s="1"/>
      <c r="N68" s="1"/>
      <c r="O68" s="1"/>
      <c r="P68" s="1"/>
      <c r="Q68" s="1"/>
      <c r="R68" s="1"/>
    </row>
  </sheetData>
  <autoFilter ref="A4:H34"/>
  <mergeCells count="28">
    <mergeCell ref="A1:H2"/>
    <mergeCell ref="I1:O4"/>
    <mergeCell ref="P1:P4"/>
    <mergeCell ref="A3:A4"/>
    <mergeCell ref="B3:B4"/>
    <mergeCell ref="C3:C4"/>
    <mergeCell ref="D3:D4"/>
    <mergeCell ref="E3:H3"/>
    <mergeCell ref="E13:G13"/>
    <mergeCell ref="E11:G11"/>
    <mergeCell ref="E9:G9"/>
    <mergeCell ref="E5:G5"/>
    <mergeCell ref="E6:G6"/>
    <mergeCell ref="E20:G20"/>
    <mergeCell ref="E21:G21"/>
    <mergeCell ref="E14:G14"/>
    <mergeCell ref="E15:G15"/>
    <mergeCell ref="E16:G16"/>
    <mergeCell ref="E22:G22"/>
    <mergeCell ref="E23:G23"/>
    <mergeCell ref="E24:G24"/>
    <mergeCell ref="E25:G25"/>
    <mergeCell ref="E26:G26"/>
    <mergeCell ref="E29:G29"/>
    <mergeCell ref="E30:G30"/>
    <mergeCell ref="E31:G31"/>
    <mergeCell ref="E32:G32"/>
    <mergeCell ref="E27:G27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1" fitToHeight="0" orientation="portrait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8"/>
  <sheetViews>
    <sheetView view="pageBreakPreview" zoomScale="70" zoomScaleNormal="62" zoomScaleSheetLayoutView="70" workbookViewId="0">
      <pane xSplit="4" ySplit="4" topLeftCell="E5" activePane="bottomRight" state="frozen"/>
      <selection activeCell="E36" sqref="E36"/>
      <selection pane="topRight" activeCell="E36" sqref="E36"/>
      <selection pane="bottomLeft" activeCell="E36" sqref="E36"/>
      <selection pane="bottomRight" activeCell="G5" sqref="G5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17.5703125" style="20" customWidth="1"/>
    <col min="6" max="7" width="23.28515625" style="20" customWidth="1"/>
    <col min="8" max="8" width="17.57031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136</v>
      </c>
      <c r="J1" s="170"/>
      <c r="K1" s="170"/>
      <c r="L1" s="170"/>
      <c r="M1" s="170"/>
      <c r="N1" s="170"/>
      <c r="O1" s="170"/>
      <c r="P1" s="170" t="s">
        <v>134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52.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117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86.25" customHeight="1" x14ac:dyDescent="0.25">
      <c r="A4" s="171"/>
      <c r="B4" s="172"/>
      <c r="C4" s="171"/>
      <c r="D4" s="171"/>
      <c r="E4" s="18" t="s">
        <v>135</v>
      </c>
      <c r="F4" s="18" t="s">
        <v>64</v>
      </c>
      <c r="G4" s="18" t="s">
        <v>60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x14ac:dyDescent="0.25">
      <c r="A5" s="6">
        <v>1</v>
      </c>
      <c r="B5" s="13" t="s">
        <v>0</v>
      </c>
      <c r="C5" s="14" t="s">
        <v>1</v>
      </c>
      <c r="D5" s="77">
        <v>0</v>
      </c>
      <c r="E5" s="80">
        <v>43221</v>
      </c>
      <c r="F5" s="80">
        <v>43209</v>
      </c>
      <c r="G5" s="81">
        <f>F5-E5</f>
        <v>-12</v>
      </c>
      <c r="H5" s="70">
        <f>IF(G5&gt;0,0,IF(F5="","НЕТ ДАННЫХ",5))</f>
        <v>5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6">
        <v>2</v>
      </c>
      <c r="B6" s="13" t="s">
        <v>2</v>
      </c>
      <c r="C6" s="14" t="s">
        <v>3</v>
      </c>
      <c r="D6" s="77">
        <v>2</v>
      </c>
      <c r="E6" s="80">
        <v>43221</v>
      </c>
      <c r="F6" s="80">
        <v>43221</v>
      </c>
      <c r="G6" s="81">
        <f t="shared" ref="G6:G32" si="0">F6-E6</f>
        <v>0</v>
      </c>
      <c r="H6" s="70">
        <f t="shared" ref="H6:H32" si="1">IF(G6&gt;0,0,IF(F6="","НЕТ ДАННЫХ",5))</f>
        <v>5</v>
      </c>
      <c r="I6" s="10"/>
      <c r="J6" s="10"/>
      <c r="K6" s="10"/>
      <c r="L6" s="10"/>
      <c r="M6" s="10"/>
      <c r="N6" s="10"/>
      <c r="O6" s="10"/>
      <c r="P6" s="10"/>
    </row>
    <row r="7" spans="1:18" x14ac:dyDescent="0.25">
      <c r="A7" s="6">
        <v>3</v>
      </c>
      <c r="B7" s="13" t="s">
        <v>4</v>
      </c>
      <c r="C7" s="14" t="s">
        <v>5</v>
      </c>
      <c r="D7" s="77">
        <v>70</v>
      </c>
      <c r="E7" s="80">
        <v>43221</v>
      </c>
      <c r="F7" s="80">
        <v>43218</v>
      </c>
      <c r="G7" s="81">
        <f t="shared" si="0"/>
        <v>-3</v>
      </c>
      <c r="H7" s="70">
        <f t="shared" si="1"/>
        <v>5</v>
      </c>
      <c r="I7" s="10" t="s">
        <v>168</v>
      </c>
      <c r="J7" s="10"/>
      <c r="K7" s="10"/>
      <c r="L7" s="10"/>
      <c r="M7" s="10"/>
      <c r="N7" s="10"/>
      <c r="O7" s="10"/>
      <c r="P7" s="10"/>
    </row>
    <row r="8" spans="1:18" x14ac:dyDescent="0.25">
      <c r="A8" s="91">
        <v>4</v>
      </c>
      <c r="B8" s="92" t="s">
        <v>6</v>
      </c>
      <c r="C8" s="93" t="s">
        <v>7</v>
      </c>
      <c r="D8" s="94">
        <v>20</v>
      </c>
      <c r="E8" s="99">
        <v>43221</v>
      </c>
      <c r="F8" s="99">
        <v>43222</v>
      </c>
      <c r="G8" s="96">
        <f t="shared" si="0"/>
        <v>1</v>
      </c>
      <c r="H8" s="78">
        <f t="shared" si="1"/>
        <v>0</v>
      </c>
      <c r="I8" s="10" t="s">
        <v>172</v>
      </c>
      <c r="J8" s="10"/>
      <c r="K8" s="10"/>
      <c r="L8" s="10"/>
      <c r="M8" s="10"/>
      <c r="N8" s="10"/>
      <c r="O8" s="10"/>
      <c r="P8" s="10"/>
    </row>
    <row r="9" spans="1:18" ht="31.5" x14ac:dyDescent="0.25">
      <c r="A9" s="6">
        <v>5</v>
      </c>
      <c r="B9" s="13" t="s">
        <v>8</v>
      </c>
      <c r="C9" s="14" t="s">
        <v>9</v>
      </c>
      <c r="D9" s="77">
        <v>3</v>
      </c>
      <c r="E9" s="80">
        <v>43221</v>
      </c>
      <c r="F9" s="80">
        <v>43218</v>
      </c>
      <c r="G9" s="81">
        <f t="shared" si="0"/>
        <v>-3</v>
      </c>
      <c r="H9" s="70">
        <f t="shared" si="1"/>
        <v>5</v>
      </c>
      <c r="I9" s="10" t="s">
        <v>174</v>
      </c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91">
        <v>6</v>
      </c>
      <c r="B10" s="92" t="s">
        <v>67</v>
      </c>
      <c r="C10" s="93" t="s">
        <v>11</v>
      </c>
      <c r="D10" s="94">
        <v>62</v>
      </c>
      <c r="E10" s="99">
        <v>43221</v>
      </c>
      <c r="F10" s="99">
        <v>43218</v>
      </c>
      <c r="G10" s="96">
        <f>F10-E10</f>
        <v>-3</v>
      </c>
      <c r="H10" s="78">
        <f t="shared" si="1"/>
        <v>5</v>
      </c>
      <c r="I10" s="10" t="s">
        <v>170</v>
      </c>
      <c r="J10" s="10"/>
      <c r="K10" s="10"/>
      <c r="L10" s="10"/>
      <c r="M10" s="10"/>
      <c r="N10" s="10"/>
      <c r="O10" s="10"/>
      <c r="P10" s="10"/>
    </row>
    <row r="11" spans="1:18" ht="31.5" x14ac:dyDescent="0.25">
      <c r="A11" s="6">
        <v>7</v>
      </c>
      <c r="B11" s="13" t="s">
        <v>12</v>
      </c>
      <c r="C11" s="14" t="s">
        <v>13</v>
      </c>
      <c r="D11" s="77">
        <v>9</v>
      </c>
      <c r="E11" s="80">
        <v>43221</v>
      </c>
      <c r="F11" s="80"/>
      <c r="G11" s="81"/>
      <c r="H11" s="70">
        <v>0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6">
        <v>8</v>
      </c>
      <c r="B12" s="13" t="s">
        <v>14</v>
      </c>
      <c r="C12" s="14" t="s">
        <v>15</v>
      </c>
      <c r="D12" s="77">
        <v>3</v>
      </c>
      <c r="E12" s="80">
        <v>43221</v>
      </c>
      <c r="F12" s="80">
        <v>43218</v>
      </c>
      <c r="G12" s="81">
        <f t="shared" si="0"/>
        <v>-3</v>
      </c>
      <c r="H12" s="70">
        <f t="shared" si="1"/>
        <v>5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6">
        <v>9</v>
      </c>
      <c r="B13" s="13" t="s">
        <v>16</v>
      </c>
      <c r="C13" s="14" t="s">
        <v>17</v>
      </c>
      <c r="D13" s="77">
        <v>7</v>
      </c>
      <c r="E13" s="80">
        <v>43221</v>
      </c>
      <c r="F13" s="80">
        <v>43209</v>
      </c>
      <c r="G13" s="81">
        <f t="shared" si="0"/>
        <v>-12</v>
      </c>
      <c r="H13" s="70">
        <f t="shared" si="1"/>
        <v>5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6">
        <v>10</v>
      </c>
      <c r="B14" s="13" t="s">
        <v>58</v>
      </c>
      <c r="C14" s="14" t="s">
        <v>19</v>
      </c>
      <c r="D14" s="77">
        <v>0</v>
      </c>
      <c r="E14" s="80">
        <v>43221</v>
      </c>
      <c r="F14" s="80">
        <v>43220</v>
      </c>
      <c r="G14" s="81">
        <f t="shared" si="0"/>
        <v>-1</v>
      </c>
      <c r="H14" s="70">
        <f t="shared" si="1"/>
        <v>5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6">
        <v>11</v>
      </c>
      <c r="B15" s="13" t="s">
        <v>20</v>
      </c>
      <c r="C15" s="14" t="s">
        <v>21</v>
      </c>
      <c r="D15" s="77">
        <v>3</v>
      </c>
      <c r="E15" s="80">
        <v>43221</v>
      </c>
      <c r="F15" s="80">
        <v>43218</v>
      </c>
      <c r="G15" s="81">
        <f t="shared" si="0"/>
        <v>-3</v>
      </c>
      <c r="H15" s="70">
        <f t="shared" si="1"/>
        <v>5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6">
        <v>12</v>
      </c>
      <c r="B16" s="13" t="s">
        <v>22</v>
      </c>
      <c r="C16" s="14" t="s">
        <v>23</v>
      </c>
      <c r="D16" s="77">
        <v>1</v>
      </c>
      <c r="E16" s="80">
        <v>43221</v>
      </c>
      <c r="F16" s="80">
        <v>43220</v>
      </c>
      <c r="G16" s="81">
        <f t="shared" si="0"/>
        <v>-1</v>
      </c>
      <c r="H16" s="70">
        <f t="shared" si="1"/>
        <v>5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20.25" customHeight="1" x14ac:dyDescent="0.25">
      <c r="A17" s="6">
        <v>13</v>
      </c>
      <c r="B17" s="13" t="s">
        <v>48</v>
      </c>
      <c r="C17" s="14" t="s">
        <v>24</v>
      </c>
      <c r="D17" s="77">
        <v>1</v>
      </c>
      <c r="E17" s="80">
        <v>43221</v>
      </c>
      <c r="F17" s="80">
        <v>43218</v>
      </c>
      <c r="G17" s="81">
        <f t="shared" si="0"/>
        <v>-3</v>
      </c>
      <c r="H17" s="70">
        <f t="shared" si="1"/>
        <v>5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91">
        <v>14</v>
      </c>
      <c r="B18" s="92" t="s">
        <v>25</v>
      </c>
      <c r="C18" s="93" t="s">
        <v>26</v>
      </c>
      <c r="D18" s="94">
        <v>49</v>
      </c>
      <c r="E18" s="99">
        <v>43221</v>
      </c>
      <c r="F18" s="99">
        <v>43235</v>
      </c>
      <c r="G18" s="96">
        <f t="shared" si="0"/>
        <v>14</v>
      </c>
      <c r="H18" s="78">
        <f>IF(G18&gt;0,0,IF(F17="","НЕТ ДАННЫХ",5))</f>
        <v>0</v>
      </c>
      <c r="I18" s="10"/>
      <c r="J18" s="10"/>
      <c r="K18" s="10"/>
      <c r="L18" s="10"/>
      <c r="M18" s="10"/>
      <c r="N18" s="10"/>
      <c r="O18" s="10"/>
      <c r="P18" s="10"/>
    </row>
    <row r="19" spans="1:16" ht="23.25" customHeight="1" x14ac:dyDescent="0.25">
      <c r="A19" s="91">
        <v>15</v>
      </c>
      <c r="B19" s="92" t="s">
        <v>27</v>
      </c>
      <c r="C19" s="93" t="s">
        <v>28</v>
      </c>
      <c r="D19" s="94">
        <v>2</v>
      </c>
      <c r="E19" s="99">
        <v>43221</v>
      </c>
      <c r="F19" s="99">
        <v>43223</v>
      </c>
      <c r="G19" s="96">
        <f>F19-E19</f>
        <v>2</v>
      </c>
      <c r="H19" s="78">
        <f t="shared" si="1"/>
        <v>0</v>
      </c>
      <c r="I19" s="10" t="s">
        <v>161</v>
      </c>
      <c r="J19" s="10" t="s">
        <v>171</v>
      </c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6">
        <v>16</v>
      </c>
      <c r="B20" s="13" t="s">
        <v>29</v>
      </c>
      <c r="C20" s="14" t="s">
        <v>30</v>
      </c>
      <c r="D20" s="77">
        <v>0</v>
      </c>
      <c r="E20" s="80">
        <v>43221</v>
      </c>
      <c r="F20" s="80">
        <v>43216</v>
      </c>
      <c r="G20" s="81">
        <f t="shared" si="0"/>
        <v>-5</v>
      </c>
      <c r="H20" s="70">
        <f t="shared" si="1"/>
        <v>5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6">
        <v>17</v>
      </c>
      <c r="B21" s="13" t="s">
        <v>31</v>
      </c>
      <c r="C21" s="14" t="s">
        <v>32</v>
      </c>
      <c r="D21" s="77">
        <v>1</v>
      </c>
      <c r="E21" s="80">
        <v>43221</v>
      </c>
      <c r="F21" s="80">
        <v>43206</v>
      </c>
      <c r="G21" s="81">
        <f t="shared" si="0"/>
        <v>-15</v>
      </c>
      <c r="H21" s="70">
        <f t="shared" si="1"/>
        <v>5</v>
      </c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6">
        <v>18</v>
      </c>
      <c r="B22" s="13" t="s">
        <v>33</v>
      </c>
      <c r="C22" s="14" t="s">
        <v>34</v>
      </c>
      <c r="D22" s="77">
        <v>0</v>
      </c>
      <c r="E22" s="80">
        <v>43221</v>
      </c>
      <c r="F22" s="80">
        <v>43206</v>
      </c>
      <c r="G22" s="81">
        <f t="shared" si="0"/>
        <v>-15</v>
      </c>
      <c r="H22" s="70">
        <f t="shared" si="1"/>
        <v>5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x14ac:dyDescent="0.25">
      <c r="A23" s="6">
        <v>19</v>
      </c>
      <c r="B23" s="13" t="s">
        <v>35</v>
      </c>
      <c r="C23" s="14" t="s">
        <v>36</v>
      </c>
      <c r="D23" s="77">
        <v>0</v>
      </c>
      <c r="E23" s="80">
        <v>43221</v>
      </c>
      <c r="F23" s="80">
        <v>43199</v>
      </c>
      <c r="G23" s="81">
        <f t="shared" si="0"/>
        <v>-22</v>
      </c>
      <c r="H23" s="70">
        <f t="shared" si="1"/>
        <v>5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6">
        <v>20</v>
      </c>
      <c r="B24" s="13" t="s">
        <v>65</v>
      </c>
      <c r="C24" s="14" t="s">
        <v>38</v>
      </c>
      <c r="D24" s="77">
        <v>7</v>
      </c>
      <c r="E24" s="80">
        <v>43221</v>
      </c>
      <c r="F24" s="80">
        <v>43230</v>
      </c>
      <c r="G24" s="81">
        <f t="shared" si="0"/>
        <v>9</v>
      </c>
      <c r="H24" s="70">
        <f t="shared" si="1"/>
        <v>0</v>
      </c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6">
        <v>21</v>
      </c>
      <c r="B25" s="13" t="s">
        <v>39</v>
      </c>
      <c r="C25" s="14" t="s">
        <v>45</v>
      </c>
      <c r="D25" s="77">
        <v>0</v>
      </c>
      <c r="E25" s="80">
        <v>43221</v>
      </c>
      <c r="F25" s="80">
        <v>43218</v>
      </c>
      <c r="G25" s="81">
        <f t="shared" si="0"/>
        <v>-3</v>
      </c>
      <c r="H25" s="70">
        <f t="shared" si="1"/>
        <v>5</v>
      </c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6">
        <v>22</v>
      </c>
      <c r="B26" s="13" t="s">
        <v>59</v>
      </c>
      <c r="C26" s="14" t="s">
        <v>57</v>
      </c>
      <c r="D26" s="77">
        <v>0</v>
      </c>
      <c r="E26" s="80">
        <v>43221</v>
      </c>
      <c r="F26" s="80">
        <v>43220</v>
      </c>
      <c r="G26" s="81">
        <f t="shared" si="0"/>
        <v>-1</v>
      </c>
      <c r="H26" s="70">
        <f t="shared" si="1"/>
        <v>5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6">
        <v>23</v>
      </c>
      <c r="B27" s="13" t="s">
        <v>52</v>
      </c>
      <c r="C27" s="14" t="s">
        <v>53</v>
      </c>
      <c r="D27" s="77">
        <v>0</v>
      </c>
      <c r="E27" s="80">
        <v>43221</v>
      </c>
      <c r="F27" s="80">
        <v>43224</v>
      </c>
      <c r="G27" s="81">
        <f>F27-E27-2</f>
        <v>1</v>
      </c>
      <c r="H27" s="70">
        <f t="shared" si="1"/>
        <v>0</v>
      </c>
      <c r="I27" s="10" t="s">
        <v>175</v>
      </c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6">
        <v>24</v>
      </c>
      <c r="B28" s="13" t="s">
        <v>66</v>
      </c>
      <c r="C28" s="14" t="s">
        <v>49</v>
      </c>
      <c r="D28" s="77">
        <v>36</v>
      </c>
      <c r="E28" s="80">
        <v>43221</v>
      </c>
      <c r="F28" s="80">
        <v>43229</v>
      </c>
      <c r="G28" s="81">
        <f t="shared" si="0"/>
        <v>8</v>
      </c>
      <c r="H28" s="70">
        <f t="shared" si="1"/>
        <v>0</v>
      </c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6">
        <v>25</v>
      </c>
      <c r="B29" s="13" t="s">
        <v>40</v>
      </c>
      <c r="C29" s="14" t="s">
        <v>50</v>
      </c>
      <c r="D29" s="77">
        <v>0</v>
      </c>
      <c r="E29" s="80">
        <v>43221</v>
      </c>
      <c r="F29" s="80">
        <v>43215</v>
      </c>
      <c r="G29" s="81">
        <f t="shared" si="0"/>
        <v>-6</v>
      </c>
      <c r="H29" s="70">
        <f t="shared" si="1"/>
        <v>5</v>
      </c>
      <c r="I29" s="10"/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6">
        <v>26</v>
      </c>
      <c r="B30" s="13" t="s">
        <v>55</v>
      </c>
      <c r="C30" s="14" t="s">
        <v>56</v>
      </c>
      <c r="D30" s="77">
        <v>0</v>
      </c>
      <c r="E30" s="80">
        <v>43221</v>
      </c>
      <c r="F30" s="80">
        <v>43206</v>
      </c>
      <c r="G30" s="81">
        <f t="shared" si="0"/>
        <v>-15</v>
      </c>
      <c r="H30" s="70">
        <f>IF(G30&gt;0,0,IF(F30="","НЕТ ДАННЫХ",5))</f>
        <v>5</v>
      </c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6">
        <v>27</v>
      </c>
      <c r="B31" s="13" t="s">
        <v>69</v>
      </c>
      <c r="C31" s="14" t="s">
        <v>70</v>
      </c>
      <c r="D31" s="77">
        <v>0</v>
      </c>
      <c r="E31" s="80">
        <v>43221</v>
      </c>
      <c r="F31" s="80">
        <v>43216</v>
      </c>
      <c r="G31" s="81">
        <f t="shared" si="0"/>
        <v>-5</v>
      </c>
      <c r="H31" s="70">
        <f t="shared" si="1"/>
        <v>5</v>
      </c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6">
        <v>28</v>
      </c>
      <c r="B32" s="13" t="s">
        <v>71</v>
      </c>
      <c r="C32" s="14" t="s">
        <v>72</v>
      </c>
      <c r="D32" s="77">
        <v>1</v>
      </c>
      <c r="E32" s="80">
        <v>43221</v>
      </c>
      <c r="F32" s="80">
        <v>43220</v>
      </c>
      <c r="G32" s="81">
        <f t="shared" si="0"/>
        <v>-1</v>
      </c>
      <c r="H32" s="70">
        <f t="shared" si="1"/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>
        <f>SUM(D5:D32)</f>
        <v>277</v>
      </c>
      <c r="E33" s="83"/>
      <c r="F33" s="83"/>
      <c r="G33" s="28" t="s">
        <v>140</v>
      </c>
      <c r="H33" s="82">
        <f>SUM(H5:H32)/28</f>
        <v>3.75</v>
      </c>
      <c r="I33" s="10"/>
      <c r="J33" s="10"/>
      <c r="K33" s="10"/>
      <c r="L33" s="10"/>
      <c r="M33" s="10"/>
      <c r="N33" s="10"/>
      <c r="O33" s="10"/>
      <c r="P33" s="10"/>
    </row>
    <row r="34" spans="1:16" ht="130.15" customHeight="1" x14ac:dyDescent="0.25">
      <c r="A34" s="34"/>
      <c r="B34" s="20"/>
      <c r="C34" s="10"/>
      <c r="D34" s="11" t="s">
        <v>51</v>
      </c>
      <c r="E34" s="19"/>
      <c r="F34" s="19"/>
      <c r="G34" s="19"/>
      <c r="H34" s="33"/>
      <c r="I34" s="10"/>
      <c r="J34" s="10"/>
      <c r="K34" s="10"/>
      <c r="L34" s="10"/>
      <c r="M34" s="10"/>
      <c r="N34" s="10"/>
      <c r="O34" s="10"/>
      <c r="P34" s="10"/>
    </row>
    <row r="56" spans="1:18" s="20" customFormat="1" x14ac:dyDescent="0.25">
      <c r="A56" s="2"/>
      <c r="B56" s="5"/>
      <c r="C56" s="1"/>
      <c r="D56" s="2"/>
      <c r="E56" s="22"/>
      <c r="F56" s="22"/>
      <c r="G56" s="2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20" customFormat="1" x14ac:dyDescent="0.25">
      <c r="A57" s="2"/>
      <c r="B57" s="5"/>
      <c r="C57" s="1"/>
      <c r="D57" s="2"/>
      <c r="E57" s="22"/>
      <c r="F57" s="22"/>
      <c r="G57" s="2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20" customFormat="1" x14ac:dyDescent="0.25">
      <c r="A58" s="2"/>
      <c r="B58" s="5"/>
      <c r="C58" s="1"/>
      <c r="D58" s="2"/>
      <c r="E58" s="22"/>
      <c r="F58" s="22"/>
      <c r="G58" s="2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20" customFormat="1" x14ac:dyDescent="0.25">
      <c r="A59" s="2"/>
      <c r="B59" s="5"/>
      <c r="C59" s="1"/>
      <c r="D59" s="2"/>
      <c r="E59" s="22"/>
      <c r="F59" s="22"/>
      <c r="G59" s="2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20" customFormat="1" x14ac:dyDescent="0.25">
      <c r="A60" s="2"/>
      <c r="B60" s="5"/>
      <c r="C60" s="1"/>
      <c r="D60" s="2"/>
      <c r="E60" s="22"/>
      <c r="F60" s="22"/>
      <c r="G60" s="2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20" customFormat="1" x14ac:dyDescent="0.25">
      <c r="A61" s="2"/>
      <c r="B61" s="5"/>
      <c r="C61" s="1"/>
      <c r="D61" s="2"/>
      <c r="E61" s="22"/>
      <c r="F61" s="22"/>
      <c r="G61" s="2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20" customFormat="1" x14ac:dyDescent="0.25">
      <c r="A62" s="2"/>
      <c r="B62" s="5"/>
      <c r="C62" s="1"/>
      <c r="D62" s="2"/>
      <c r="E62" s="22"/>
      <c r="F62" s="22"/>
      <c r="G62" s="2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20" customFormat="1" x14ac:dyDescent="0.25">
      <c r="A63" s="2"/>
      <c r="B63" s="5"/>
      <c r="C63" s="1"/>
      <c r="D63" s="2"/>
      <c r="E63" s="22"/>
      <c r="F63" s="22"/>
      <c r="G63" s="2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20" customFormat="1" x14ac:dyDescent="0.25">
      <c r="A64" s="2"/>
      <c r="B64" s="5"/>
      <c r="C64" s="1"/>
      <c r="D64" s="2"/>
      <c r="E64" s="22"/>
      <c r="F64" s="22"/>
      <c r="G64" s="2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20" customFormat="1" x14ac:dyDescent="0.25">
      <c r="A65" s="2"/>
      <c r="B65" s="5"/>
      <c r="C65" s="1"/>
      <c r="D65" s="2"/>
      <c r="E65" s="22"/>
      <c r="F65" s="22"/>
      <c r="G65" s="2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20" customFormat="1" x14ac:dyDescent="0.25">
      <c r="A66" s="2"/>
      <c r="B66" s="5"/>
      <c r="C66" s="1"/>
      <c r="D66" s="2"/>
      <c r="E66" s="22"/>
      <c r="F66" s="22"/>
      <c r="G66" s="2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20" customFormat="1" x14ac:dyDescent="0.25">
      <c r="A67" s="2"/>
      <c r="B67" s="5"/>
      <c r="C67" s="1"/>
      <c r="D67" s="2"/>
      <c r="E67" s="22"/>
      <c r="F67" s="22"/>
      <c r="G67" s="2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20" customFormat="1" x14ac:dyDescent="0.25">
      <c r="A68" s="2"/>
      <c r="B68" s="5"/>
      <c r="C68" s="1"/>
      <c r="D68" s="2"/>
      <c r="E68" s="22"/>
      <c r="F68" s="22"/>
      <c r="G68" s="22"/>
      <c r="I68" s="1"/>
      <c r="J68" s="1"/>
      <c r="K68" s="1"/>
      <c r="L68" s="1"/>
      <c r="M68" s="1"/>
      <c r="N68" s="1"/>
      <c r="O68" s="1"/>
      <c r="P68" s="1"/>
      <c r="Q68" s="1"/>
      <c r="R68" s="1"/>
    </row>
  </sheetData>
  <autoFilter ref="A4:H34"/>
  <mergeCells count="8">
    <mergeCell ref="A1:H2"/>
    <mergeCell ref="I1:O4"/>
    <mergeCell ref="P1:P4"/>
    <mergeCell ref="A3:A4"/>
    <mergeCell ref="B3:B4"/>
    <mergeCell ref="C3:C4"/>
    <mergeCell ref="D3:D4"/>
    <mergeCell ref="E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0" orientation="portrait" r:id="rId1"/>
  <headerFooter differentFirst="1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  <pageSetUpPr fitToPage="1"/>
  </sheetPr>
  <dimension ref="A1:F19"/>
  <sheetViews>
    <sheetView view="pageBreakPreview" topLeftCell="B1" zoomScale="90" zoomScaleNormal="62" zoomScaleSheetLayoutView="90" workbookViewId="0">
      <selection activeCell="E19" sqref="E19"/>
    </sheetView>
  </sheetViews>
  <sheetFormatPr defaultColWidth="9.140625" defaultRowHeight="15.75" x14ac:dyDescent="0.25"/>
  <cols>
    <col min="1" max="1" width="4.85546875" style="2" hidden="1" customWidth="1"/>
    <col min="2" max="2" width="70.7109375" style="5" customWidth="1"/>
    <col min="3" max="3" width="11.85546875" style="1" customWidth="1"/>
    <col min="4" max="4" width="11.7109375" style="12" customWidth="1"/>
    <col min="5" max="5" width="27.5703125" style="12" customWidth="1" collapsed="1"/>
    <col min="6" max="16384" width="9.140625" style="1"/>
  </cols>
  <sheetData>
    <row r="1" spans="1:6" ht="41.25" customHeight="1" x14ac:dyDescent="0.3">
      <c r="A1" s="209" t="s">
        <v>159</v>
      </c>
      <c r="B1" s="209"/>
      <c r="C1" s="209"/>
      <c r="D1" s="209"/>
      <c r="E1" s="209"/>
      <c r="F1" s="15"/>
    </row>
    <row r="2" spans="1:6" ht="18.75" x14ac:dyDescent="0.25">
      <c r="A2" s="210" t="s">
        <v>249</v>
      </c>
      <c r="B2" s="210"/>
      <c r="C2" s="210"/>
      <c r="D2" s="210"/>
      <c r="E2" s="210"/>
      <c r="F2" s="17"/>
    </row>
    <row r="3" spans="1:6" ht="18.75" hidden="1" x14ac:dyDescent="0.25">
      <c r="A3" s="210"/>
      <c r="B3" s="210"/>
      <c r="C3" s="210"/>
      <c r="D3" s="210"/>
      <c r="E3" s="210"/>
      <c r="F3" s="17"/>
    </row>
    <row r="4" spans="1:6" ht="18.75" x14ac:dyDescent="0.25">
      <c r="A4" s="16"/>
      <c r="B4" s="16"/>
      <c r="C4" s="16"/>
      <c r="D4" s="16"/>
      <c r="E4" s="16"/>
      <c r="F4" s="17"/>
    </row>
    <row r="5" spans="1:6" ht="16.899999999999999" customHeight="1" x14ac:dyDescent="0.25">
      <c r="A5" s="211" t="s">
        <v>43</v>
      </c>
      <c r="B5" s="212" t="s">
        <v>42</v>
      </c>
      <c r="C5" s="211" t="s">
        <v>41</v>
      </c>
      <c r="D5" s="208" t="s">
        <v>47</v>
      </c>
      <c r="E5" s="208" t="s">
        <v>156</v>
      </c>
    </row>
    <row r="6" spans="1:6" ht="74.45" customHeight="1" x14ac:dyDescent="0.25">
      <c r="A6" s="211"/>
      <c r="B6" s="212"/>
      <c r="C6" s="211"/>
      <c r="D6" s="208"/>
      <c r="E6" s="208"/>
    </row>
    <row r="7" spans="1:6" ht="19.5" customHeight="1" x14ac:dyDescent="0.25">
      <c r="A7" s="7">
        <v>8</v>
      </c>
      <c r="B7" s="13" t="s">
        <v>40</v>
      </c>
      <c r="C7" s="14" t="s">
        <v>50</v>
      </c>
      <c r="D7" s="39">
        <f>СВОД!AG29</f>
        <v>66.625</v>
      </c>
      <c r="E7" s="38">
        <f t="shared" ref="E7:E17" si="0">D7/80</f>
        <v>0.83281249999999996</v>
      </c>
    </row>
    <row r="8" spans="1:6" ht="18.75" customHeight="1" x14ac:dyDescent="0.25">
      <c r="A8" s="7">
        <v>6</v>
      </c>
      <c r="B8" s="4" t="s">
        <v>39</v>
      </c>
      <c r="C8" s="3" t="s">
        <v>45</v>
      </c>
      <c r="D8" s="39">
        <f>СВОД!AG25</f>
        <v>65.724999999999994</v>
      </c>
      <c r="E8" s="38">
        <f t="shared" si="0"/>
        <v>0.82156249999999997</v>
      </c>
    </row>
    <row r="9" spans="1:6" ht="18" customHeight="1" x14ac:dyDescent="0.25">
      <c r="A9" s="7">
        <v>1</v>
      </c>
      <c r="B9" s="4" t="str">
        <f>СВОД!B5</f>
        <v>Администрация Губернатора Забайкальского края</v>
      </c>
      <c r="C9" s="3" t="s">
        <v>1</v>
      </c>
      <c r="D9" s="39">
        <f>СВОД!AG5</f>
        <v>64.125</v>
      </c>
      <c r="E9" s="38">
        <f t="shared" si="0"/>
        <v>0.80156249999999996</v>
      </c>
    </row>
    <row r="10" spans="1:6" ht="30" customHeight="1" x14ac:dyDescent="0.25">
      <c r="A10" s="7">
        <v>9</v>
      </c>
      <c r="B10" s="4" t="s">
        <v>55</v>
      </c>
      <c r="C10" s="3" t="s">
        <v>56</v>
      </c>
      <c r="D10" s="39">
        <f>СВОД!AG30</f>
        <v>61.625</v>
      </c>
      <c r="E10" s="38">
        <f t="shared" si="0"/>
        <v>0.77031249999999996</v>
      </c>
    </row>
    <row r="11" spans="1:6" ht="18" customHeight="1" x14ac:dyDescent="0.25">
      <c r="A11" s="7">
        <v>5</v>
      </c>
      <c r="B11" s="13" t="s">
        <v>35</v>
      </c>
      <c r="C11" s="14" t="s">
        <v>36</v>
      </c>
      <c r="D11" s="39">
        <f>СВОД!AG23</f>
        <v>60.725000000000001</v>
      </c>
      <c r="E11" s="38">
        <f t="shared" si="0"/>
        <v>0.75906249999999997</v>
      </c>
    </row>
    <row r="12" spans="1:6" ht="19.5" customHeight="1" x14ac:dyDescent="0.25">
      <c r="A12" s="7">
        <v>4</v>
      </c>
      <c r="B12" s="13" t="s">
        <v>33</v>
      </c>
      <c r="C12" s="14" t="s">
        <v>34</v>
      </c>
      <c r="D12" s="39">
        <f>СВОД!AG22</f>
        <v>59.625</v>
      </c>
      <c r="E12" s="38">
        <f t="shared" si="0"/>
        <v>0.74531250000000004</v>
      </c>
    </row>
    <row r="13" spans="1:6" ht="36.75" customHeight="1" x14ac:dyDescent="0.25">
      <c r="A13" s="7">
        <v>2</v>
      </c>
      <c r="B13" s="4" t="s">
        <v>18</v>
      </c>
      <c r="C13" s="3" t="s">
        <v>19</v>
      </c>
      <c r="D13" s="39">
        <f>СВОД!AG14</f>
        <v>59.125</v>
      </c>
      <c r="E13" s="38">
        <f t="shared" si="0"/>
        <v>0.73906249999999996</v>
      </c>
    </row>
    <row r="14" spans="1:6" ht="19.5" customHeight="1" x14ac:dyDescent="0.25">
      <c r="A14" s="7">
        <v>10</v>
      </c>
      <c r="B14" s="13" t="s">
        <v>69</v>
      </c>
      <c r="C14" s="14" t="s">
        <v>70</v>
      </c>
      <c r="D14" s="39">
        <f>СВОД!AG31</f>
        <v>58.725000000000001</v>
      </c>
      <c r="E14" s="38">
        <f t="shared" si="0"/>
        <v>0.73406250000000006</v>
      </c>
    </row>
    <row r="15" spans="1:6" ht="17.25" customHeight="1" x14ac:dyDescent="0.25">
      <c r="A15" s="7">
        <v>3</v>
      </c>
      <c r="B15" s="13" t="s">
        <v>29</v>
      </c>
      <c r="C15" s="14" t="s">
        <v>30</v>
      </c>
      <c r="D15" s="39">
        <f>СВОД!AG20</f>
        <v>58.625</v>
      </c>
      <c r="E15" s="38">
        <f t="shared" si="0"/>
        <v>0.73281249999999998</v>
      </c>
    </row>
    <row r="16" spans="1:6" ht="33.75" customHeight="1" x14ac:dyDescent="0.25">
      <c r="A16" s="7">
        <v>7</v>
      </c>
      <c r="B16" s="13" t="s">
        <v>59</v>
      </c>
      <c r="C16" s="14" t="s">
        <v>57</v>
      </c>
      <c r="D16" s="39">
        <f>СВОД!AG26</f>
        <v>56.625</v>
      </c>
      <c r="E16" s="38">
        <f t="shared" si="0"/>
        <v>0.70781249999999996</v>
      </c>
    </row>
    <row r="17" spans="1:5" ht="19.5" customHeight="1" x14ac:dyDescent="0.25">
      <c r="A17" s="7">
        <v>11</v>
      </c>
      <c r="B17" s="4" t="s">
        <v>52</v>
      </c>
      <c r="C17" s="3" t="s">
        <v>53</v>
      </c>
      <c r="D17" s="39">
        <f>СВОД!AG27</f>
        <v>51.625</v>
      </c>
      <c r="E17" s="38">
        <f t="shared" si="0"/>
        <v>0.64531249999999996</v>
      </c>
    </row>
    <row r="18" spans="1:5" x14ac:dyDescent="0.25">
      <c r="D18" s="23">
        <f>SUM(D7:D17)/11</f>
        <v>60.288636363636371</v>
      </c>
      <c r="E18" s="24"/>
    </row>
    <row r="19" spans="1:5" ht="130.15" customHeight="1" x14ac:dyDescent="0.25"/>
  </sheetData>
  <autoFilter ref="A6:X18">
    <sortState ref="A8:F18">
      <sortCondition descending="1" ref="E6:E18"/>
    </sortState>
  </autoFilter>
  <sortState ref="B7:E17">
    <sortCondition descending="1" ref="E7:E17"/>
  </sortState>
  <mergeCells count="8">
    <mergeCell ref="E5:E6"/>
    <mergeCell ref="A1:E1"/>
    <mergeCell ref="A2:E2"/>
    <mergeCell ref="A3:E3"/>
    <mergeCell ref="A5:A6"/>
    <mergeCell ref="B5:B6"/>
    <mergeCell ref="C5:C6"/>
    <mergeCell ref="D5:D6"/>
  </mergeCells>
  <printOptions horizontalCentered="1"/>
  <pageMargins left="1.1023622047244095" right="0.27559055118110237" top="0.62992125984251968" bottom="0.39370078740157483" header="0.31496062992125984" footer="0.19685039370078741"/>
  <pageSetup paperSize="9" scale="72" orientation="portrait" r:id="rId1"/>
  <headerFooter differentFirst="1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E19"/>
  <sheetViews>
    <sheetView view="pageBreakPreview" zoomScale="90" zoomScaleNormal="62" zoomScaleSheetLayoutView="9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D8" sqref="D8"/>
    </sheetView>
  </sheetViews>
  <sheetFormatPr defaultColWidth="9.140625" defaultRowHeight="15.75" x14ac:dyDescent="0.25"/>
  <cols>
    <col min="1" max="1" width="4.85546875" style="2" hidden="1" customWidth="1"/>
    <col min="2" max="2" width="69.42578125" style="5" customWidth="1"/>
    <col min="3" max="3" width="11.85546875" style="1" customWidth="1"/>
    <col min="4" max="4" width="18.85546875" style="12" customWidth="1"/>
    <col min="5" max="5" width="17.7109375" style="12" customWidth="1" collapsed="1"/>
    <col min="6" max="16384" width="9.140625" style="1"/>
  </cols>
  <sheetData>
    <row r="1" spans="1:5" ht="63" customHeight="1" x14ac:dyDescent="0.3">
      <c r="A1" s="209" t="s">
        <v>158</v>
      </c>
      <c r="B1" s="209"/>
      <c r="C1" s="209"/>
      <c r="D1" s="209"/>
      <c r="E1" s="209"/>
    </row>
    <row r="2" spans="1:5" ht="18.75" x14ac:dyDescent="0.25">
      <c r="A2" s="210" t="s">
        <v>249</v>
      </c>
      <c r="B2" s="210"/>
      <c r="C2" s="210"/>
      <c r="D2" s="210"/>
      <c r="E2" s="210"/>
    </row>
    <row r="3" spans="1:5" ht="18.75" hidden="1" x14ac:dyDescent="0.25">
      <c r="A3" s="210"/>
      <c r="B3" s="210"/>
      <c r="C3" s="210"/>
      <c r="D3" s="210"/>
      <c r="E3" s="210"/>
    </row>
    <row r="4" spans="1:5" ht="18.75" hidden="1" x14ac:dyDescent="0.25">
      <c r="A4" s="16"/>
      <c r="B4" s="16"/>
      <c r="C4" s="16"/>
      <c r="D4" s="16"/>
      <c r="E4" s="16"/>
    </row>
    <row r="5" spans="1:5" ht="12" customHeight="1" x14ac:dyDescent="0.25">
      <c r="A5" s="211" t="s">
        <v>43</v>
      </c>
      <c r="B5" s="212" t="s">
        <v>42</v>
      </c>
      <c r="C5" s="211" t="s">
        <v>41</v>
      </c>
      <c r="D5" s="208" t="s">
        <v>47</v>
      </c>
      <c r="E5" s="208" t="s">
        <v>54</v>
      </c>
    </row>
    <row r="6" spans="1:5" ht="62.45" customHeight="1" x14ac:dyDescent="0.25">
      <c r="A6" s="211"/>
      <c r="B6" s="212"/>
      <c r="C6" s="211"/>
      <c r="D6" s="208"/>
      <c r="E6" s="208"/>
    </row>
    <row r="7" spans="1:5" x14ac:dyDescent="0.25">
      <c r="A7" s="7">
        <v>4</v>
      </c>
      <c r="B7" s="4" t="s">
        <v>8</v>
      </c>
      <c r="C7" s="3" t="s">
        <v>9</v>
      </c>
      <c r="D7" s="39">
        <f>СВОД!AG9</f>
        <v>125.125</v>
      </c>
      <c r="E7" s="38">
        <f t="shared" ref="E7:E18" si="0">D7/140</f>
        <v>0.89375000000000004</v>
      </c>
    </row>
    <row r="8" spans="1:5" x14ac:dyDescent="0.25">
      <c r="A8" s="7">
        <v>8</v>
      </c>
      <c r="B8" s="4" t="str">
        <f>СВОД!B6</f>
        <v>Министерство финансов Забайкальского края</v>
      </c>
      <c r="C8" s="3" t="s">
        <v>3</v>
      </c>
      <c r="D8" s="39">
        <f>СВОД!AG6</f>
        <v>112.125</v>
      </c>
      <c r="E8" s="38">
        <f t="shared" si="0"/>
        <v>0.80089285714285718</v>
      </c>
    </row>
    <row r="9" spans="1:5" ht="31.5" x14ac:dyDescent="0.25">
      <c r="A9" s="7">
        <v>1</v>
      </c>
      <c r="B9" s="4" t="s">
        <v>20</v>
      </c>
      <c r="C9" s="3" t="s">
        <v>21</v>
      </c>
      <c r="D9" s="39">
        <f>СВОД!AG15</f>
        <v>107.125</v>
      </c>
      <c r="E9" s="38">
        <f t="shared" si="0"/>
        <v>0.76517857142857137</v>
      </c>
    </row>
    <row r="10" spans="1:5" ht="31.5" x14ac:dyDescent="0.25">
      <c r="A10" s="7">
        <v>7</v>
      </c>
      <c r="B10" s="13" t="s">
        <v>31</v>
      </c>
      <c r="C10" s="14" t="s">
        <v>32</v>
      </c>
      <c r="D10" s="39">
        <f>СВОД!AG21</f>
        <v>106.19499999999999</v>
      </c>
      <c r="E10" s="38">
        <f t="shared" si="0"/>
        <v>0.7585357142857142</v>
      </c>
    </row>
    <row r="11" spans="1:5" ht="31.5" x14ac:dyDescent="0.25">
      <c r="A11" s="7">
        <v>2</v>
      </c>
      <c r="B11" s="13" t="s">
        <v>71</v>
      </c>
      <c r="C11" s="14" t="s">
        <v>72</v>
      </c>
      <c r="D11" s="39">
        <f>СВОД!AG32</f>
        <v>103.125</v>
      </c>
      <c r="E11" s="38">
        <f t="shared" si="0"/>
        <v>0.7366071428571429</v>
      </c>
    </row>
    <row r="12" spans="1:5" s="5" customFormat="1" ht="31.5" x14ac:dyDescent="0.25">
      <c r="A12" s="7">
        <v>6</v>
      </c>
      <c r="B12" s="4" t="s">
        <v>14</v>
      </c>
      <c r="C12" s="3" t="s">
        <v>15</v>
      </c>
      <c r="D12" s="39">
        <f>СВОД!AG12</f>
        <v>103</v>
      </c>
      <c r="E12" s="38">
        <f t="shared" si="0"/>
        <v>0.73571428571428577</v>
      </c>
    </row>
    <row r="13" spans="1:5" x14ac:dyDescent="0.25">
      <c r="A13" s="7">
        <v>9</v>
      </c>
      <c r="B13" s="4" t="s">
        <v>48</v>
      </c>
      <c r="C13" s="3" t="s">
        <v>24</v>
      </c>
      <c r="D13" s="39">
        <f>СВОД!AG17</f>
        <v>102</v>
      </c>
      <c r="E13" s="38">
        <f t="shared" si="0"/>
        <v>0.72857142857142854</v>
      </c>
    </row>
    <row r="14" spans="1:5" ht="32.25" customHeight="1" x14ac:dyDescent="0.25">
      <c r="A14" s="7">
        <v>5</v>
      </c>
      <c r="B14" s="4" t="s">
        <v>16</v>
      </c>
      <c r="C14" s="3" t="s">
        <v>17</v>
      </c>
      <c r="D14" s="39">
        <f>СВОД!AG13</f>
        <v>97.125</v>
      </c>
      <c r="E14" s="38">
        <f t="shared" si="0"/>
        <v>0.69374999999999998</v>
      </c>
    </row>
    <row r="15" spans="1:5" ht="28.5" customHeight="1" x14ac:dyDescent="0.25">
      <c r="A15" s="7">
        <v>10</v>
      </c>
      <c r="B15" s="4" t="s">
        <v>27</v>
      </c>
      <c r="C15" s="3" t="s">
        <v>28</v>
      </c>
      <c r="D15" s="39">
        <f>СВОД!AG19</f>
        <v>93</v>
      </c>
      <c r="E15" s="38">
        <f t="shared" si="0"/>
        <v>0.66428571428571426</v>
      </c>
    </row>
    <row r="16" spans="1:5" ht="31.5" customHeight="1" x14ac:dyDescent="0.25">
      <c r="A16" s="7">
        <v>3</v>
      </c>
      <c r="B16" s="4" t="s">
        <v>22</v>
      </c>
      <c r="C16" s="3" t="s">
        <v>23</v>
      </c>
      <c r="D16" s="39">
        <f>СВОД!AG16</f>
        <v>82.194999999999993</v>
      </c>
      <c r="E16" s="38">
        <f t="shared" si="0"/>
        <v>0.58710714285714283</v>
      </c>
    </row>
    <row r="17" spans="1:5" s="5" customFormat="1" ht="18.75" customHeight="1" x14ac:dyDescent="0.25">
      <c r="A17" s="7">
        <v>11</v>
      </c>
      <c r="B17" s="4" t="s">
        <v>12</v>
      </c>
      <c r="C17" s="3" t="s">
        <v>13</v>
      </c>
      <c r="D17" s="39">
        <f>СВОД!AG11</f>
        <v>57.125</v>
      </c>
      <c r="E17" s="38">
        <f t="shared" si="0"/>
        <v>0.40803571428571428</v>
      </c>
    </row>
    <row r="18" spans="1:5" x14ac:dyDescent="0.25">
      <c r="A18" s="7">
        <v>12</v>
      </c>
      <c r="B18" s="13" t="s">
        <v>37</v>
      </c>
      <c r="C18" s="14" t="s">
        <v>38</v>
      </c>
      <c r="D18" s="39">
        <f>СВОД!AG24</f>
        <v>51.125</v>
      </c>
      <c r="E18" s="38">
        <f t="shared" si="0"/>
        <v>0.36517857142857141</v>
      </c>
    </row>
    <row r="19" spans="1:5" ht="15.75" customHeight="1" x14ac:dyDescent="0.25">
      <c r="D19" s="9"/>
    </row>
  </sheetData>
  <autoFilter ref="A6:X19">
    <sortState ref="A8:E19">
      <sortCondition descending="1" ref="E6:E19"/>
    </sortState>
  </autoFilter>
  <sortState ref="B7:E18">
    <sortCondition descending="1" ref="E7:E18"/>
  </sortState>
  <mergeCells count="8">
    <mergeCell ref="E5:E6"/>
    <mergeCell ref="A1:E1"/>
    <mergeCell ref="A2:E2"/>
    <mergeCell ref="A3:E3"/>
    <mergeCell ref="A5:A6"/>
    <mergeCell ref="B5:B6"/>
    <mergeCell ref="C5:C6"/>
    <mergeCell ref="D5:D6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7" fitToHeight="0" orientation="portrait" r:id="rId1"/>
  <headerFooter differentFirst="1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2"/>
  <sheetViews>
    <sheetView view="pageBreakPreview" zoomScaleNormal="62" zoomScaleSheetLayoutView="100" workbookViewId="0">
      <pane xSplit="3" ySplit="6" topLeftCell="D7" activePane="bottomRight" state="frozen"/>
      <selection pane="topRight" activeCell="F1" sqref="F1"/>
      <selection pane="bottomLeft" activeCell="A5" sqref="A5"/>
      <selection pane="bottomRight" activeCell="D9" sqref="D9"/>
    </sheetView>
  </sheetViews>
  <sheetFormatPr defaultColWidth="9.140625" defaultRowHeight="15.75" x14ac:dyDescent="0.25"/>
  <cols>
    <col min="1" max="1" width="4.85546875" style="2" hidden="1" customWidth="1"/>
    <col min="2" max="2" width="75" style="5" customWidth="1"/>
    <col min="3" max="3" width="11.85546875" style="1" customWidth="1"/>
    <col min="4" max="4" width="18.85546875" style="12" customWidth="1"/>
    <col min="5" max="5" width="20.5703125" style="12" customWidth="1" collapsed="1"/>
    <col min="6" max="16384" width="9.140625" style="1"/>
  </cols>
  <sheetData>
    <row r="1" spans="1:5" ht="41.25" customHeight="1" x14ac:dyDescent="0.3">
      <c r="A1" s="209" t="s">
        <v>160</v>
      </c>
      <c r="B1" s="209"/>
      <c r="C1" s="209"/>
      <c r="D1" s="209"/>
      <c r="E1" s="209"/>
    </row>
    <row r="2" spans="1:5" ht="18.75" x14ac:dyDescent="0.25">
      <c r="A2" s="210" t="s">
        <v>249</v>
      </c>
      <c r="B2" s="210"/>
      <c r="C2" s="210"/>
      <c r="D2" s="210"/>
      <c r="E2" s="210"/>
    </row>
    <row r="3" spans="1:5" ht="18.75" hidden="1" x14ac:dyDescent="0.25">
      <c r="A3" s="210"/>
      <c r="B3" s="210"/>
      <c r="C3" s="210"/>
      <c r="D3" s="210"/>
      <c r="E3" s="210"/>
    </row>
    <row r="4" spans="1:5" ht="18.75" hidden="1" x14ac:dyDescent="0.25">
      <c r="A4" s="16"/>
      <c r="B4" s="16"/>
      <c r="C4" s="16"/>
      <c r="D4" s="16"/>
      <c r="E4" s="16"/>
    </row>
    <row r="5" spans="1:5" ht="12" customHeight="1" x14ac:dyDescent="0.25">
      <c r="A5" s="211" t="s">
        <v>43</v>
      </c>
      <c r="B5" s="212" t="s">
        <v>42</v>
      </c>
      <c r="C5" s="211" t="s">
        <v>41</v>
      </c>
      <c r="D5" s="208" t="s">
        <v>47</v>
      </c>
      <c r="E5" s="208" t="s">
        <v>54</v>
      </c>
    </row>
    <row r="6" spans="1:5" ht="62.45" customHeight="1" x14ac:dyDescent="0.25">
      <c r="A6" s="211"/>
      <c r="B6" s="212"/>
      <c r="C6" s="211"/>
      <c r="D6" s="208"/>
      <c r="E6" s="208"/>
    </row>
    <row r="7" spans="1:5" ht="17.25" customHeight="1" x14ac:dyDescent="0.25">
      <c r="A7" s="7">
        <v>2</v>
      </c>
      <c r="B7" s="4" t="s">
        <v>6</v>
      </c>
      <c r="C7" s="3" t="s">
        <v>7</v>
      </c>
      <c r="D7" s="39">
        <f>СВОД!AG8</f>
        <v>103</v>
      </c>
      <c r="E7" s="38">
        <f>D7/140</f>
        <v>0.73571428571428577</v>
      </c>
    </row>
    <row r="8" spans="1:5" x14ac:dyDescent="0.25">
      <c r="A8" s="7">
        <v>1</v>
      </c>
      <c r="B8" s="4" t="s">
        <v>4</v>
      </c>
      <c r="C8" s="3" t="s">
        <v>5</v>
      </c>
      <c r="D8" s="39">
        <f>СВОД!AG7</f>
        <v>100</v>
      </c>
      <c r="E8" s="38">
        <f>D8/140</f>
        <v>0.7142857142857143</v>
      </c>
    </row>
    <row r="9" spans="1:5" ht="31.5" x14ac:dyDescent="0.25">
      <c r="A9" s="7">
        <v>4</v>
      </c>
      <c r="B9" s="4" t="s">
        <v>67</v>
      </c>
      <c r="C9" s="3" t="s">
        <v>11</v>
      </c>
      <c r="D9" s="39">
        <f>СВОД!AG10</f>
        <v>100</v>
      </c>
      <c r="E9" s="38">
        <f>D9/140</f>
        <v>0.7142857142857143</v>
      </c>
    </row>
    <row r="10" spans="1:5" ht="31.5" x14ac:dyDescent="0.25">
      <c r="A10" s="7">
        <v>3</v>
      </c>
      <c r="B10" s="4" t="s">
        <v>10</v>
      </c>
      <c r="C10" s="3" t="s">
        <v>49</v>
      </c>
      <c r="D10" s="39">
        <f>СВОД!AG28</f>
        <v>88</v>
      </c>
      <c r="E10" s="38">
        <f>D10/140</f>
        <v>0.62857142857142856</v>
      </c>
    </row>
    <row r="11" spans="1:5" ht="31.5" x14ac:dyDescent="0.25">
      <c r="A11" s="7">
        <v>5</v>
      </c>
      <c r="B11" s="4" t="s">
        <v>25</v>
      </c>
      <c r="C11" s="3" t="s">
        <v>26</v>
      </c>
      <c r="D11" s="39">
        <f>СВОД!AG18</f>
        <v>86</v>
      </c>
      <c r="E11" s="38">
        <f>D11/140</f>
        <v>0.61428571428571432</v>
      </c>
    </row>
    <row r="12" spans="1:5" ht="15.75" customHeight="1" x14ac:dyDescent="0.25">
      <c r="D12" s="9">
        <f>SUM(D7:D11)/5</f>
        <v>95.4</v>
      </c>
    </row>
  </sheetData>
  <autoFilter ref="A6:X12">
    <sortState ref="A8:E12">
      <sortCondition descending="1" ref="E6:E12"/>
    </sortState>
  </autoFilter>
  <sortState ref="B7:E11">
    <sortCondition descending="1" ref="E7:E11"/>
  </sortState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78740157480314965" right="0.27559055118110237" top="0.62992125984251968" bottom="0.39370078740157483" header="0.31496062992125984" footer="0.19685039370078741"/>
  <pageSetup paperSize="9" scale="72" fitToHeight="0" orientation="portrait" r:id="rId1"/>
  <headerFooter differentFirst="1"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"/>
  <sheetViews>
    <sheetView workbookViewId="0">
      <selection activeCell="J13" sqref="J13"/>
    </sheetView>
  </sheetViews>
  <sheetFormatPr defaultRowHeight="15" x14ac:dyDescent="0.25"/>
  <sheetData>
    <row r="1" spans="1:19" x14ac:dyDescent="0.25">
      <c r="A1" s="131"/>
      <c r="C1" s="130"/>
      <c r="H1" s="130"/>
      <c r="M1" s="130"/>
      <c r="R1" s="130"/>
    </row>
    <row r="2" spans="1:19" x14ac:dyDescent="0.25">
      <c r="A2" s="133">
        <v>28</v>
      </c>
      <c r="B2" s="133">
        <v>27</v>
      </c>
      <c r="C2" s="133">
        <v>26</v>
      </c>
      <c r="D2" s="134">
        <v>25</v>
      </c>
      <c r="E2" s="133">
        <v>24</v>
      </c>
      <c r="F2" s="133">
        <v>23</v>
      </c>
      <c r="G2" s="133">
        <v>22</v>
      </c>
      <c r="H2" s="133">
        <v>21</v>
      </c>
      <c r="I2" s="134">
        <v>20</v>
      </c>
      <c r="J2" s="133">
        <v>19</v>
      </c>
      <c r="K2" s="133">
        <v>18</v>
      </c>
      <c r="L2" s="133">
        <v>17</v>
      </c>
      <c r="M2" s="133">
        <v>16</v>
      </c>
      <c r="N2" s="134">
        <v>15</v>
      </c>
      <c r="O2" s="133">
        <v>14</v>
      </c>
      <c r="P2" s="133">
        <v>13</v>
      </c>
      <c r="Q2" s="133">
        <v>12</v>
      </c>
      <c r="R2" s="133">
        <v>11</v>
      </c>
      <c r="S2" s="132">
        <v>10</v>
      </c>
    </row>
  </sheetData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8"/>
  <sheetViews>
    <sheetView view="pageBreakPreview" zoomScale="70" zoomScaleNormal="62" zoomScaleSheetLayoutView="70" workbookViewId="0">
      <pane xSplit="4" ySplit="4" topLeftCell="E5" activePane="bottomRight" state="frozen"/>
      <selection activeCell="E36" sqref="E36"/>
      <selection pane="topRight" activeCell="E36" sqref="E36"/>
      <selection pane="bottomLeft" activeCell="E36" sqref="E36"/>
      <selection pane="bottomRight" activeCell="R4" sqref="A1:XFD1048576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31.7109375" style="20" customWidth="1"/>
    <col min="6" max="7" width="23.28515625" style="20" customWidth="1"/>
    <col min="8" max="8" width="17.57031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136</v>
      </c>
      <c r="J1" s="170"/>
      <c r="K1" s="170"/>
      <c r="L1" s="170"/>
      <c r="M1" s="170"/>
      <c r="N1" s="170"/>
      <c r="O1" s="170"/>
      <c r="P1" s="170" t="s">
        <v>134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52.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118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86.25" customHeight="1" x14ac:dyDescent="0.25">
      <c r="A4" s="171"/>
      <c r="B4" s="172"/>
      <c r="C4" s="171"/>
      <c r="D4" s="171"/>
      <c r="E4" s="18" t="s">
        <v>137</v>
      </c>
      <c r="F4" s="18" t="s">
        <v>138</v>
      </c>
      <c r="G4" s="18" t="s">
        <v>139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x14ac:dyDescent="0.25">
      <c r="A5" s="6">
        <v>1</v>
      </c>
      <c r="B5" s="13" t="s">
        <v>0</v>
      </c>
      <c r="C5" s="14" t="s">
        <v>1</v>
      </c>
      <c r="D5" s="77">
        <v>0</v>
      </c>
      <c r="E5" s="76">
        <v>7</v>
      </c>
      <c r="F5" s="76">
        <v>0</v>
      </c>
      <c r="G5" s="84">
        <f>F5/E5</f>
        <v>0</v>
      </c>
      <c r="H5" s="70">
        <f>IF(F5="","НЕТ ДАННЫХ",IF(G5&gt;5%,0,IF(G5&gt;0,3,5)))</f>
        <v>5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6">
        <v>2</v>
      </c>
      <c r="B6" s="13" t="s">
        <v>2</v>
      </c>
      <c r="C6" s="14" t="s">
        <v>3</v>
      </c>
      <c r="D6" s="77">
        <v>2</v>
      </c>
      <c r="E6" s="76">
        <v>13</v>
      </c>
      <c r="F6" s="76">
        <v>0</v>
      </c>
      <c r="G6" s="84">
        <f t="shared" ref="G6:G32" si="0">F6/E6</f>
        <v>0</v>
      </c>
      <c r="H6" s="70">
        <f t="shared" ref="H6:H32" si="1">IF(F6="","НЕТ ДАННЫХ",IF(G6&gt;5%,0,IF(G6&gt;0,3,5)))</f>
        <v>5</v>
      </c>
      <c r="I6" s="10"/>
      <c r="J6" s="10"/>
      <c r="K6" s="10"/>
      <c r="L6" s="10"/>
      <c r="M6" s="10"/>
      <c r="N6" s="10"/>
      <c r="O6" s="10"/>
      <c r="P6" s="10"/>
    </row>
    <row r="7" spans="1:18" x14ac:dyDescent="0.25">
      <c r="A7" s="6">
        <v>3</v>
      </c>
      <c r="B7" s="13" t="s">
        <v>4</v>
      </c>
      <c r="C7" s="14" t="s">
        <v>5</v>
      </c>
      <c r="D7" s="77">
        <v>70</v>
      </c>
      <c r="E7" s="76">
        <v>14</v>
      </c>
      <c r="F7" s="76">
        <v>0</v>
      </c>
      <c r="G7" s="84">
        <v>0.03</v>
      </c>
      <c r="H7" s="70">
        <f t="shared" si="1"/>
        <v>3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91">
        <v>4</v>
      </c>
      <c r="B8" s="92" t="s">
        <v>6</v>
      </c>
      <c r="C8" s="93" t="s">
        <v>7</v>
      </c>
      <c r="D8" s="94">
        <v>20</v>
      </c>
      <c r="E8" s="79">
        <v>9</v>
      </c>
      <c r="F8" s="79">
        <v>0</v>
      </c>
      <c r="G8" s="101">
        <v>0.03</v>
      </c>
      <c r="H8" s="78">
        <f t="shared" si="1"/>
        <v>3</v>
      </c>
      <c r="I8" s="10"/>
      <c r="J8" s="10"/>
      <c r="K8" s="10"/>
      <c r="L8" s="10"/>
      <c r="M8" s="10"/>
      <c r="N8" s="10"/>
      <c r="O8" s="10"/>
      <c r="P8" s="10"/>
    </row>
    <row r="9" spans="1:18" ht="31.5" x14ac:dyDescent="0.25">
      <c r="A9" s="6">
        <v>5</v>
      </c>
      <c r="B9" s="13" t="s">
        <v>8</v>
      </c>
      <c r="C9" s="14" t="s">
        <v>9</v>
      </c>
      <c r="D9" s="77">
        <v>3</v>
      </c>
      <c r="E9" s="76">
        <v>14</v>
      </c>
      <c r="F9" s="76">
        <v>0</v>
      </c>
      <c r="G9" s="84">
        <f t="shared" si="0"/>
        <v>0</v>
      </c>
      <c r="H9" s="70">
        <f t="shared" si="1"/>
        <v>5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91">
        <v>6</v>
      </c>
      <c r="B10" s="92" t="s">
        <v>67</v>
      </c>
      <c r="C10" s="93" t="s">
        <v>11</v>
      </c>
      <c r="D10" s="94">
        <v>62</v>
      </c>
      <c r="E10" s="79">
        <v>15</v>
      </c>
      <c r="F10" s="79">
        <v>0</v>
      </c>
      <c r="G10" s="101">
        <f t="shared" si="0"/>
        <v>0</v>
      </c>
      <c r="H10" s="78">
        <f t="shared" si="1"/>
        <v>5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6">
        <v>7</v>
      </c>
      <c r="B11" s="13" t="s">
        <v>12</v>
      </c>
      <c r="C11" s="14" t="s">
        <v>13</v>
      </c>
      <c r="D11" s="77">
        <v>9</v>
      </c>
      <c r="E11" s="76">
        <v>14</v>
      </c>
      <c r="F11" s="76">
        <v>0</v>
      </c>
      <c r="G11" s="84">
        <v>0</v>
      </c>
      <c r="H11" s="70">
        <f t="shared" si="1"/>
        <v>5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6">
        <v>8</v>
      </c>
      <c r="B12" s="13" t="s">
        <v>14</v>
      </c>
      <c r="C12" s="14" t="s">
        <v>15</v>
      </c>
      <c r="D12" s="77">
        <v>3</v>
      </c>
      <c r="E12" s="76">
        <v>9</v>
      </c>
      <c r="F12" s="76">
        <v>0</v>
      </c>
      <c r="G12" s="84">
        <f t="shared" si="0"/>
        <v>0</v>
      </c>
      <c r="H12" s="70">
        <f t="shared" si="1"/>
        <v>5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6">
        <v>9</v>
      </c>
      <c r="B13" s="13" t="s">
        <v>16</v>
      </c>
      <c r="C13" s="14" t="s">
        <v>17</v>
      </c>
      <c r="D13" s="77">
        <v>7</v>
      </c>
      <c r="E13" s="76">
        <v>25</v>
      </c>
      <c r="F13" s="76">
        <v>0</v>
      </c>
      <c r="G13" s="84">
        <f t="shared" si="0"/>
        <v>0</v>
      </c>
      <c r="H13" s="70">
        <f t="shared" si="1"/>
        <v>5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6">
        <v>10</v>
      </c>
      <c r="B14" s="13" t="s">
        <v>58</v>
      </c>
      <c r="C14" s="14" t="s">
        <v>19</v>
      </c>
      <c r="D14" s="77">
        <v>0</v>
      </c>
      <c r="E14" s="76">
        <v>6</v>
      </c>
      <c r="F14" s="76">
        <v>0</v>
      </c>
      <c r="G14" s="84">
        <f t="shared" si="0"/>
        <v>0</v>
      </c>
      <c r="H14" s="70">
        <f t="shared" si="1"/>
        <v>5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6">
        <v>11</v>
      </c>
      <c r="B15" s="13" t="s">
        <v>20</v>
      </c>
      <c r="C15" s="14" t="s">
        <v>21</v>
      </c>
      <c r="D15" s="77">
        <v>3</v>
      </c>
      <c r="E15" s="76">
        <v>19</v>
      </c>
      <c r="F15" s="76">
        <v>0</v>
      </c>
      <c r="G15" s="84">
        <f t="shared" si="0"/>
        <v>0</v>
      </c>
      <c r="H15" s="70">
        <f t="shared" si="1"/>
        <v>5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6">
        <v>12</v>
      </c>
      <c r="B16" s="13" t="s">
        <v>22</v>
      </c>
      <c r="C16" s="14" t="s">
        <v>23</v>
      </c>
      <c r="D16" s="77">
        <v>1</v>
      </c>
      <c r="E16" s="76">
        <v>5</v>
      </c>
      <c r="F16" s="76">
        <v>0</v>
      </c>
      <c r="G16" s="84">
        <f t="shared" si="0"/>
        <v>0</v>
      </c>
      <c r="H16" s="70">
        <f t="shared" si="1"/>
        <v>5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20.25" customHeight="1" x14ac:dyDescent="0.25">
      <c r="A17" s="6">
        <v>13</v>
      </c>
      <c r="B17" s="13" t="s">
        <v>48</v>
      </c>
      <c r="C17" s="14" t="s">
        <v>24</v>
      </c>
      <c r="D17" s="77">
        <v>1</v>
      </c>
      <c r="E17" s="76">
        <v>10</v>
      </c>
      <c r="F17" s="76">
        <v>0</v>
      </c>
      <c r="G17" s="84">
        <f t="shared" si="0"/>
        <v>0</v>
      </c>
      <c r="H17" s="70">
        <f t="shared" si="1"/>
        <v>5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91">
        <v>14</v>
      </c>
      <c r="B18" s="92" t="s">
        <v>25</v>
      </c>
      <c r="C18" s="93" t="s">
        <v>26</v>
      </c>
      <c r="D18" s="94">
        <v>49</v>
      </c>
      <c r="E18" s="79">
        <v>10</v>
      </c>
      <c r="F18" s="79">
        <v>0</v>
      </c>
      <c r="G18" s="101">
        <v>0.03</v>
      </c>
      <c r="H18" s="78">
        <f t="shared" si="1"/>
        <v>3</v>
      </c>
      <c r="I18" s="10"/>
      <c r="J18" s="10"/>
      <c r="K18" s="10"/>
      <c r="L18" s="10"/>
      <c r="M18" s="10"/>
      <c r="N18" s="10"/>
      <c r="O18" s="10"/>
      <c r="P18" s="10"/>
    </row>
    <row r="19" spans="1:16" ht="23.25" customHeight="1" x14ac:dyDescent="0.25">
      <c r="A19" s="6">
        <v>15</v>
      </c>
      <c r="B19" s="13" t="s">
        <v>27</v>
      </c>
      <c r="C19" s="14" t="s">
        <v>28</v>
      </c>
      <c r="D19" s="77">
        <v>2</v>
      </c>
      <c r="E19" s="76">
        <v>17</v>
      </c>
      <c r="F19" s="76">
        <v>0</v>
      </c>
      <c r="G19" s="84">
        <v>0.03</v>
      </c>
      <c r="H19" s="70">
        <f t="shared" si="1"/>
        <v>3</v>
      </c>
      <c r="I19" s="10"/>
      <c r="J19" s="10"/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6">
        <v>16</v>
      </c>
      <c r="B20" s="13" t="s">
        <v>29</v>
      </c>
      <c r="C20" s="14" t="s">
        <v>30</v>
      </c>
      <c r="D20" s="77">
        <v>0</v>
      </c>
      <c r="E20" s="76">
        <v>6</v>
      </c>
      <c r="F20" s="76">
        <v>0</v>
      </c>
      <c r="G20" s="84">
        <f t="shared" si="0"/>
        <v>0</v>
      </c>
      <c r="H20" s="70">
        <f t="shared" si="1"/>
        <v>5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6">
        <v>17</v>
      </c>
      <c r="B21" s="13" t="s">
        <v>31</v>
      </c>
      <c r="C21" s="14" t="s">
        <v>32</v>
      </c>
      <c r="D21" s="77">
        <v>1</v>
      </c>
      <c r="E21" s="76">
        <v>7</v>
      </c>
      <c r="F21" s="76">
        <v>0</v>
      </c>
      <c r="G21" s="84">
        <f t="shared" si="0"/>
        <v>0</v>
      </c>
      <c r="H21" s="70">
        <f t="shared" si="1"/>
        <v>5</v>
      </c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6">
        <v>18</v>
      </c>
      <c r="B22" s="13" t="s">
        <v>33</v>
      </c>
      <c r="C22" s="14" t="s">
        <v>34</v>
      </c>
      <c r="D22" s="77">
        <v>0</v>
      </c>
      <c r="E22" s="76">
        <v>5</v>
      </c>
      <c r="F22" s="76">
        <v>0</v>
      </c>
      <c r="G22" s="84">
        <f t="shared" si="0"/>
        <v>0</v>
      </c>
      <c r="H22" s="70">
        <f t="shared" si="1"/>
        <v>5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x14ac:dyDescent="0.25">
      <c r="A23" s="6">
        <v>19</v>
      </c>
      <c r="B23" s="13" t="s">
        <v>35</v>
      </c>
      <c r="C23" s="14" t="s">
        <v>36</v>
      </c>
      <c r="D23" s="77">
        <v>0</v>
      </c>
      <c r="E23" s="76">
        <v>6</v>
      </c>
      <c r="F23" s="76">
        <v>0</v>
      </c>
      <c r="G23" s="84">
        <f t="shared" si="0"/>
        <v>0</v>
      </c>
      <c r="H23" s="70">
        <f t="shared" si="1"/>
        <v>5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6">
        <v>20</v>
      </c>
      <c r="B24" s="13" t="s">
        <v>65</v>
      </c>
      <c r="C24" s="14" t="s">
        <v>38</v>
      </c>
      <c r="D24" s="77">
        <v>7</v>
      </c>
      <c r="E24" s="76">
        <v>9</v>
      </c>
      <c r="F24" s="76">
        <v>0</v>
      </c>
      <c r="G24" s="84">
        <v>0.03</v>
      </c>
      <c r="H24" s="70">
        <f t="shared" si="1"/>
        <v>3</v>
      </c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6">
        <v>21</v>
      </c>
      <c r="B25" s="13" t="s">
        <v>39</v>
      </c>
      <c r="C25" s="14" t="s">
        <v>45</v>
      </c>
      <c r="D25" s="77">
        <v>0</v>
      </c>
      <c r="E25" s="76">
        <v>6</v>
      </c>
      <c r="F25" s="76">
        <v>0</v>
      </c>
      <c r="G25" s="84">
        <f t="shared" si="0"/>
        <v>0</v>
      </c>
      <c r="H25" s="70">
        <f t="shared" si="1"/>
        <v>5</v>
      </c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6">
        <v>22</v>
      </c>
      <c r="B26" s="13" t="s">
        <v>59</v>
      </c>
      <c r="C26" s="14" t="s">
        <v>57</v>
      </c>
      <c r="D26" s="77">
        <v>0</v>
      </c>
      <c r="E26" s="76">
        <v>4</v>
      </c>
      <c r="F26" s="76">
        <v>0</v>
      </c>
      <c r="G26" s="84">
        <f t="shared" si="0"/>
        <v>0</v>
      </c>
      <c r="H26" s="70">
        <f t="shared" si="1"/>
        <v>5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6">
        <v>23</v>
      </c>
      <c r="B27" s="13" t="s">
        <v>52</v>
      </c>
      <c r="C27" s="14" t="s">
        <v>53</v>
      </c>
      <c r="D27" s="77">
        <v>0</v>
      </c>
      <c r="E27" s="76">
        <v>3</v>
      </c>
      <c r="F27" s="76">
        <v>0</v>
      </c>
      <c r="G27" s="84">
        <f t="shared" si="0"/>
        <v>0</v>
      </c>
      <c r="H27" s="70">
        <f t="shared" si="1"/>
        <v>5</v>
      </c>
      <c r="I27" s="10"/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6">
        <v>24</v>
      </c>
      <c r="B28" s="13" t="s">
        <v>66</v>
      </c>
      <c r="C28" s="14" t="s">
        <v>49</v>
      </c>
      <c r="D28" s="77">
        <v>36</v>
      </c>
      <c r="E28" s="76">
        <v>10</v>
      </c>
      <c r="F28" s="76">
        <v>0</v>
      </c>
      <c r="G28" s="84">
        <f t="shared" si="0"/>
        <v>0</v>
      </c>
      <c r="H28" s="70">
        <f t="shared" si="1"/>
        <v>5</v>
      </c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6">
        <v>25</v>
      </c>
      <c r="B29" s="13" t="s">
        <v>40</v>
      </c>
      <c r="C29" s="14" t="s">
        <v>50</v>
      </c>
      <c r="D29" s="77">
        <v>0</v>
      </c>
      <c r="E29" s="76">
        <v>4</v>
      </c>
      <c r="F29" s="76">
        <v>0</v>
      </c>
      <c r="G29" s="84">
        <f t="shared" si="0"/>
        <v>0</v>
      </c>
      <c r="H29" s="70">
        <f t="shared" si="1"/>
        <v>5</v>
      </c>
      <c r="I29" s="10"/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6">
        <v>26</v>
      </c>
      <c r="B30" s="13" t="s">
        <v>55</v>
      </c>
      <c r="C30" s="14" t="s">
        <v>56</v>
      </c>
      <c r="D30" s="77">
        <v>0</v>
      </c>
      <c r="E30" s="76">
        <v>2</v>
      </c>
      <c r="F30" s="76">
        <v>0</v>
      </c>
      <c r="G30" s="84">
        <f t="shared" si="0"/>
        <v>0</v>
      </c>
      <c r="H30" s="70">
        <f t="shared" si="1"/>
        <v>5</v>
      </c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6">
        <v>27</v>
      </c>
      <c r="B31" s="13" t="s">
        <v>69</v>
      </c>
      <c r="C31" s="14" t="s">
        <v>70</v>
      </c>
      <c r="D31" s="77">
        <v>0</v>
      </c>
      <c r="E31" s="76">
        <v>5</v>
      </c>
      <c r="F31" s="76">
        <v>0</v>
      </c>
      <c r="G31" s="84">
        <f t="shared" si="0"/>
        <v>0</v>
      </c>
      <c r="H31" s="70">
        <f t="shared" si="1"/>
        <v>5</v>
      </c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6">
        <v>28</v>
      </c>
      <c r="B32" s="13" t="s">
        <v>71</v>
      </c>
      <c r="C32" s="14" t="s">
        <v>72</v>
      </c>
      <c r="D32" s="77">
        <v>1</v>
      </c>
      <c r="E32" s="76">
        <v>7</v>
      </c>
      <c r="F32" s="76">
        <v>0</v>
      </c>
      <c r="G32" s="84">
        <f t="shared" si="0"/>
        <v>0</v>
      </c>
      <c r="H32" s="70">
        <f t="shared" si="1"/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>
        <f>SUM(D5:D32)</f>
        <v>277</v>
      </c>
      <c r="E33" s="83"/>
      <c r="F33" s="83"/>
      <c r="G33" s="28" t="s">
        <v>140</v>
      </c>
      <c r="H33" s="35">
        <f>SUM(H5:H32)/28</f>
        <v>4.6428571428571432</v>
      </c>
      <c r="I33" s="10"/>
      <c r="J33" s="10"/>
      <c r="K33" s="10"/>
      <c r="L33" s="10"/>
      <c r="M33" s="10"/>
      <c r="N33" s="10"/>
      <c r="O33" s="10"/>
      <c r="P33" s="10"/>
    </row>
    <row r="34" spans="1:16" ht="130.15" customHeight="1" x14ac:dyDescent="0.25">
      <c r="A34" s="34"/>
      <c r="B34" s="20"/>
      <c r="C34" s="10"/>
      <c r="D34" s="11" t="s">
        <v>51</v>
      </c>
      <c r="E34" s="19"/>
      <c r="F34" s="19"/>
      <c r="G34" s="19"/>
      <c r="H34" s="85"/>
      <c r="I34" s="10"/>
      <c r="J34" s="10"/>
      <c r="K34" s="10"/>
      <c r="L34" s="10"/>
      <c r="M34" s="10"/>
      <c r="N34" s="10"/>
      <c r="O34" s="10"/>
      <c r="P34" s="10"/>
    </row>
    <row r="56" spans="1:18" s="20" customFormat="1" x14ac:dyDescent="0.25">
      <c r="A56" s="2"/>
      <c r="B56" s="5"/>
      <c r="C56" s="1"/>
      <c r="D56" s="2"/>
      <c r="E56" s="22"/>
      <c r="F56" s="22"/>
      <c r="G56" s="2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20" customFormat="1" x14ac:dyDescent="0.25">
      <c r="A57" s="2"/>
      <c r="B57" s="5"/>
      <c r="C57" s="1"/>
      <c r="D57" s="2"/>
      <c r="E57" s="22"/>
      <c r="F57" s="22"/>
      <c r="G57" s="2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20" customFormat="1" x14ac:dyDescent="0.25">
      <c r="A58" s="2"/>
      <c r="B58" s="5"/>
      <c r="C58" s="1"/>
      <c r="D58" s="2"/>
      <c r="E58" s="22"/>
      <c r="F58" s="22"/>
      <c r="G58" s="2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20" customFormat="1" x14ac:dyDescent="0.25">
      <c r="A59" s="2"/>
      <c r="B59" s="5"/>
      <c r="C59" s="1"/>
      <c r="D59" s="2"/>
      <c r="E59" s="22"/>
      <c r="F59" s="22"/>
      <c r="G59" s="2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20" customFormat="1" x14ac:dyDescent="0.25">
      <c r="A60" s="2"/>
      <c r="B60" s="5"/>
      <c r="C60" s="1"/>
      <c r="D60" s="2"/>
      <c r="E60" s="22"/>
      <c r="F60" s="22"/>
      <c r="G60" s="2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20" customFormat="1" x14ac:dyDescent="0.25">
      <c r="A61" s="2"/>
      <c r="B61" s="5"/>
      <c r="C61" s="1"/>
      <c r="D61" s="2"/>
      <c r="E61" s="22"/>
      <c r="F61" s="22"/>
      <c r="G61" s="2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20" customFormat="1" x14ac:dyDescent="0.25">
      <c r="A62" s="2"/>
      <c r="B62" s="5"/>
      <c r="C62" s="1"/>
      <c r="D62" s="2"/>
      <c r="E62" s="22"/>
      <c r="F62" s="22"/>
      <c r="G62" s="2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20" customFormat="1" x14ac:dyDescent="0.25">
      <c r="A63" s="2"/>
      <c r="B63" s="5"/>
      <c r="C63" s="1"/>
      <c r="D63" s="2"/>
      <c r="E63" s="22"/>
      <c r="F63" s="22"/>
      <c r="G63" s="2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20" customFormat="1" x14ac:dyDescent="0.25">
      <c r="A64" s="2"/>
      <c r="B64" s="5"/>
      <c r="C64" s="1"/>
      <c r="D64" s="2"/>
      <c r="E64" s="22"/>
      <c r="F64" s="22"/>
      <c r="G64" s="2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20" customFormat="1" x14ac:dyDescent="0.25">
      <c r="A65" s="2"/>
      <c r="B65" s="5"/>
      <c r="C65" s="1"/>
      <c r="D65" s="2"/>
      <c r="E65" s="22"/>
      <c r="F65" s="22"/>
      <c r="G65" s="2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20" customFormat="1" x14ac:dyDescent="0.25">
      <c r="A66" s="2"/>
      <c r="B66" s="5"/>
      <c r="C66" s="1"/>
      <c r="D66" s="2"/>
      <c r="E66" s="22"/>
      <c r="F66" s="22"/>
      <c r="G66" s="2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20" customFormat="1" x14ac:dyDescent="0.25">
      <c r="A67" s="2"/>
      <c r="B67" s="5"/>
      <c r="C67" s="1"/>
      <c r="D67" s="2"/>
      <c r="E67" s="22"/>
      <c r="F67" s="22"/>
      <c r="G67" s="2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20" customFormat="1" x14ac:dyDescent="0.25">
      <c r="A68" s="2"/>
      <c r="B68" s="5"/>
      <c r="C68" s="1"/>
      <c r="D68" s="2"/>
      <c r="E68" s="22"/>
      <c r="F68" s="22"/>
      <c r="G68" s="22"/>
      <c r="I68" s="1"/>
      <c r="J68" s="1"/>
      <c r="K68" s="1"/>
      <c r="L68" s="1"/>
      <c r="M68" s="1"/>
      <c r="N68" s="1"/>
      <c r="O68" s="1"/>
      <c r="P68" s="1"/>
      <c r="Q68" s="1"/>
      <c r="R68" s="1"/>
    </row>
  </sheetData>
  <autoFilter ref="A4:H34"/>
  <mergeCells count="8">
    <mergeCell ref="A1:H2"/>
    <mergeCell ref="I1:O4"/>
    <mergeCell ref="P1:P4"/>
    <mergeCell ref="A3:A4"/>
    <mergeCell ref="B3:B4"/>
    <mergeCell ref="C3:C4"/>
    <mergeCell ref="D3:D4"/>
    <mergeCell ref="E3:H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5" orientation="portrait" r:id="rId1"/>
  <headerFooter differentFirst="1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Q68"/>
  <sheetViews>
    <sheetView view="pageBreakPreview" zoomScale="70" zoomScaleNormal="62" zoomScaleSheetLayoutView="70" workbookViewId="0">
      <pane xSplit="4" ySplit="4" topLeftCell="E11" activePane="bottomRight" state="frozen"/>
      <selection activeCell="E36" sqref="E36"/>
      <selection pane="topRight" activeCell="E36" sqref="E36"/>
      <selection pane="bottomLeft" activeCell="E36" sqref="E36"/>
      <selection pane="bottomRight" activeCell="F32" sqref="A1:O34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customWidth="1"/>
    <col min="5" max="5" width="16.42578125" style="2" customWidth="1"/>
    <col min="6" max="6" width="23.28515625" style="20" customWidth="1"/>
    <col min="7" max="7" width="17.5703125" style="20" customWidth="1"/>
    <col min="8" max="8" width="12.7109375" style="1" bestFit="1" customWidth="1"/>
    <col min="9" max="13" width="9.140625" style="1"/>
    <col min="14" max="14" width="31.28515625" style="1" customWidth="1"/>
    <col min="15" max="15" width="36.5703125" style="1" customWidth="1"/>
    <col min="16" max="16" width="9.140625" style="1"/>
    <col min="17" max="17" width="71.28515625" style="1" customWidth="1"/>
    <col min="18" max="16384" width="9.140625" style="1"/>
  </cols>
  <sheetData>
    <row r="1" spans="1:17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70" t="s">
        <v>141</v>
      </c>
      <c r="I1" s="170"/>
      <c r="J1" s="170"/>
      <c r="K1" s="170"/>
      <c r="L1" s="170"/>
      <c r="M1" s="170"/>
      <c r="N1" s="170"/>
      <c r="O1" s="170" t="s">
        <v>68</v>
      </c>
      <c r="P1" s="36"/>
      <c r="Q1" s="36"/>
    </row>
    <row r="2" spans="1:17" ht="18.75" customHeight="1" x14ac:dyDescent="0.25">
      <c r="A2" s="169"/>
      <c r="B2" s="169"/>
      <c r="C2" s="169"/>
      <c r="D2" s="169"/>
      <c r="E2" s="169"/>
      <c r="F2" s="169"/>
      <c r="G2" s="169"/>
      <c r="H2" s="170"/>
      <c r="I2" s="170"/>
      <c r="J2" s="170"/>
      <c r="K2" s="170"/>
      <c r="L2" s="170"/>
      <c r="M2" s="170"/>
      <c r="N2" s="170"/>
      <c r="O2" s="170"/>
      <c r="P2" s="36"/>
      <c r="Q2" s="36"/>
    </row>
    <row r="3" spans="1:17" s="5" customFormat="1" ht="52.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73</v>
      </c>
      <c r="F3" s="174"/>
      <c r="G3" s="174"/>
      <c r="H3" s="170"/>
      <c r="I3" s="170"/>
      <c r="J3" s="170"/>
      <c r="K3" s="170"/>
      <c r="L3" s="170"/>
      <c r="M3" s="170"/>
      <c r="N3" s="170"/>
      <c r="O3" s="170"/>
      <c r="P3" s="36"/>
      <c r="Q3" s="36"/>
    </row>
    <row r="4" spans="1:17" ht="86.25" customHeight="1" x14ac:dyDescent="0.25">
      <c r="A4" s="171"/>
      <c r="B4" s="172"/>
      <c r="C4" s="171"/>
      <c r="D4" s="171"/>
      <c r="E4" s="18" t="s">
        <v>244</v>
      </c>
      <c r="F4" s="18" t="s">
        <v>81</v>
      </c>
      <c r="G4" s="8" t="s">
        <v>61</v>
      </c>
      <c r="H4" s="170"/>
      <c r="I4" s="170"/>
      <c r="J4" s="170"/>
      <c r="K4" s="170"/>
      <c r="L4" s="170"/>
      <c r="M4" s="170"/>
      <c r="N4" s="170"/>
      <c r="O4" s="170"/>
      <c r="P4" s="36"/>
      <c r="Q4" s="36"/>
    </row>
    <row r="5" spans="1:17" x14ac:dyDescent="0.25">
      <c r="A5" s="47">
        <v>1</v>
      </c>
      <c r="B5" s="48" t="s">
        <v>0</v>
      </c>
      <c r="C5" s="49" t="s">
        <v>1</v>
      </c>
      <c r="D5" s="50">
        <v>0</v>
      </c>
      <c r="E5" s="111">
        <v>5</v>
      </c>
      <c r="F5" s="51">
        <f>E5/(D5+1)</f>
        <v>5</v>
      </c>
      <c r="G5" s="53">
        <f>IF(F5&gt;5,0,IF(E5="","НЕТ ДАННЫХ",5))</f>
        <v>5</v>
      </c>
      <c r="H5" s="10"/>
      <c r="I5" s="10"/>
      <c r="J5" s="10"/>
      <c r="K5" s="10"/>
      <c r="L5" s="10"/>
      <c r="M5" s="10"/>
      <c r="N5" s="10"/>
      <c r="O5" s="10"/>
    </row>
    <row r="6" spans="1:17" x14ac:dyDescent="0.25">
      <c r="A6" s="47">
        <v>2</v>
      </c>
      <c r="B6" s="48" t="s">
        <v>2</v>
      </c>
      <c r="C6" s="49" t="s">
        <v>3</v>
      </c>
      <c r="D6" s="50">
        <v>2</v>
      </c>
      <c r="E6" s="111">
        <v>13</v>
      </c>
      <c r="F6" s="51">
        <f t="shared" ref="F6:F32" si="0">E6/(D6+1)</f>
        <v>4.333333333333333</v>
      </c>
      <c r="G6" s="53">
        <f t="shared" ref="G6:G32" si="1">IF(F6&gt;5,0,IF(E6="","НЕТ ДАННЫХ",5))</f>
        <v>5</v>
      </c>
      <c r="H6" s="10"/>
      <c r="I6" s="10"/>
      <c r="J6" s="10"/>
      <c r="K6" s="10"/>
      <c r="L6" s="10"/>
      <c r="M6" s="10"/>
      <c r="N6" s="10"/>
      <c r="O6" s="10"/>
    </row>
    <row r="7" spans="1:17" x14ac:dyDescent="0.25">
      <c r="A7" s="47">
        <v>3</v>
      </c>
      <c r="B7" s="48" t="s">
        <v>4</v>
      </c>
      <c r="C7" s="49" t="s">
        <v>5</v>
      </c>
      <c r="D7" s="50">
        <v>69</v>
      </c>
      <c r="E7" s="111">
        <v>38</v>
      </c>
      <c r="F7" s="51">
        <f t="shared" si="0"/>
        <v>0.54285714285714282</v>
      </c>
      <c r="G7" s="53">
        <f t="shared" si="1"/>
        <v>5</v>
      </c>
      <c r="H7" s="10"/>
      <c r="I7" s="10"/>
      <c r="J7" s="10"/>
      <c r="K7" s="10"/>
      <c r="L7" s="10"/>
      <c r="M7" s="10"/>
      <c r="N7" s="10"/>
      <c r="O7" s="10"/>
    </row>
    <row r="8" spans="1:17" x14ac:dyDescent="0.25">
      <c r="A8" s="47">
        <v>4</v>
      </c>
      <c r="B8" s="48" t="s">
        <v>6</v>
      </c>
      <c r="C8" s="49" t="s">
        <v>7</v>
      </c>
      <c r="D8" s="50">
        <v>22</v>
      </c>
      <c r="E8" s="111">
        <v>22</v>
      </c>
      <c r="F8" s="51">
        <f t="shared" si="0"/>
        <v>0.95652173913043481</v>
      </c>
      <c r="G8" s="53">
        <f t="shared" si="1"/>
        <v>5</v>
      </c>
      <c r="H8" s="10"/>
      <c r="I8" s="10"/>
      <c r="J8" s="10"/>
      <c r="K8" s="10"/>
      <c r="L8" s="10"/>
      <c r="M8" s="10"/>
      <c r="N8" s="10"/>
      <c r="O8" s="10"/>
    </row>
    <row r="9" spans="1:17" ht="31.5" x14ac:dyDescent="0.25">
      <c r="A9" s="47">
        <v>5</v>
      </c>
      <c r="B9" s="48" t="s">
        <v>8</v>
      </c>
      <c r="C9" s="49" t="s">
        <v>9</v>
      </c>
      <c r="D9" s="50">
        <v>3</v>
      </c>
      <c r="E9" s="111">
        <v>13</v>
      </c>
      <c r="F9" s="51">
        <f t="shared" si="0"/>
        <v>3.25</v>
      </c>
      <c r="G9" s="53">
        <f t="shared" si="1"/>
        <v>5</v>
      </c>
      <c r="H9" s="10"/>
      <c r="I9" s="10"/>
      <c r="J9" s="10"/>
      <c r="K9" s="10"/>
      <c r="L9" s="10"/>
      <c r="M9" s="10"/>
      <c r="N9" s="10"/>
      <c r="O9" s="10"/>
    </row>
    <row r="10" spans="1:17" s="40" customFormat="1" ht="31.5" x14ac:dyDescent="0.25">
      <c r="A10" s="47">
        <v>6</v>
      </c>
      <c r="B10" s="48" t="s">
        <v>67</v>
      </c>
      <c r="C10" s="49" t="s">
        <v>11</v>
      </c>
      <c r="D10" s="50">
        <v>59</v>
      </c>
      <c r="E10" s="111">
        <v>54</v>
      </c>
      <c r="F10" s="51">
        <f t="shared" si="0"/>
        <v>0.9</v>
      </c>
      <c r="G10" s="53">
        <f t="shared" si="1"/>
        <v>5</v>
      </c>
      <c r="H10" s="10"/>
      <c r="I10" s="10"/>
      <c r="J10" s="10"/>
      <c r="K10" s="10"/>
      <c r="L10" s="10"/>
      <c r="M10" s="10"/>
      <c r="N10" s="10"/>
      <c r="O10" s="10"/>
    </row>
    <row r="11" spans="1:17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111">
        <v>27</v>
      </c>
      <c r="F11" s="51">
        <f t="shared" si="0"/>
        <v>2.7</v>
      </c>
      <c r="G11" s="53">
        <f t="shared" si="1"/>
        <v>5</v>
      </c>
      <c r="H11" s="10"/>
      <c r="I11" s="10"/>
      <c r="J11" s="10"/>
      <c r="K11" s="10"/>
      <c r="L11" s="10"/>
      <c r="M11" s="10"/>
      <c r="N11" s="10"/>
      <c r="O11" s="10"/>
    </row>
    <row r="12" spans="1:17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111">
        <v>10</v>
      </c>
      <c r="F12" s="51">
        <f t="shared" si="0"/>
        <v>2.5</v>
      </c>
      <c r="G12" s="53">
        <f t="shared" si="1"/>
        <v>5</v>
      </c>
      <c r="H12" s="10"/>
      <c r="I12" s="10"/>
      <c r="J12" s="10"/>
      <c r="K12" s="10"/>
      <c r="L12" s="10"/>
      <c r="M12" s="10"/>
      <c r="N12" s="10"/>
      <c r="O12" s="10"/>
    </row>
    <row r="13" spans="1:17" ht="31.5" x14ac:dyDescent="0.25">
      <c r="A13" s="47">
        <v>9</v>
      </c>
      <c r="B13" s="48" t="s">
        <v>16</v>
      </c>
      <c r="C13" s="49" t="s">
        <v>17</v>
      </c>
      <c r="D13" s="50">
        <v>5</v>
      </c>
      <c r="E13" s="111">
        <v>42</v>
      </c>
      <c r="F13" s="51">
        <f t="shared" si="0"/>
        <v>7</v>
      </c>
      <c r="G13" s="53">
        <f t="shared" si="1"/>
        <v>0</v>
      </c>
      <c r="H13" s="10"/>
      <c r="I13" s="10"/>
      <c r="J13" s="10"/>
      <c r="K13" s="10"/>
      <c r="L13" s="10"/>
      <c r="M13" s="10"/>
      <c r="N13" s="10"/>
      <c r="O13" s="10"/>
    </row>
    <row r="14" spans="1:17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111">
        <v>7</v>
      </c>
      <c r="F14" s="51">
        <f t="shared" si="0"/>
        <v>7</v>
      </c>
      <c r="G14" s="53">
        <f t="shared" si="1"/>
        <v>0</v>
      </c>
      <c r="H14" s="10"/>
      <c r="I14" s="10"/>
      <c r="J14" s="10"/>
      <c r="K14" s="10"/>
      <c r="L14" s="10"/>
      <c r="M14" s="10"/>
      <c r="N14" s="10"/>
      <c r="O14" s="10"/>
    </row>
    <row r="15" spans="1:17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111">
        <v>18</v>
      </c>
      <c r="F15" s="51">
        <f t="shared" si="0"/>
        <v>4.5</v>
      </c>
      <c r="G15" s="53">
        <f t="shared" si="1"/>
        <v>5</v>
      </c>
      <c r="H15" s="10"/>
      <c r="I15" s="10"/>
      <c r="J15" s="10"/>
      <c r="K15" s="10"/>
      <c r="L15" s="10"/>
      <c r="M15" s="10"/>
      <c r="N15" s="10"/>
      <c r="O15" s="10"/>
    </row>
    <row r="16" spans="1:17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111">
        <v>12</v>
      </c>
      <c r="F16" s="51">
        <f t="shared" si="0"/>
        <v>6</v>
      </c>
      <c r="G16" s="53">
        <f t="shared" si="1"/>
        <v>0</v>
      </c>
      <c r="H16" s="10"/>
      <c r="I16" s="10"/>
      <c r="J16" s="10"/>
      <c r="K16" s="10"/>
      <c r="L16" s="10"/>
      <c r="M16" s="10"/>
      <c r="N16" s="10"/>
      <c r="O16" s="10"/>
    </row>
    <row r="17" spans="1:15" s="5" customFormat="1" ht="20.2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111">
        <v>13</v>
      </c>
      <c r="F17" s="51">
        <f t="shared" si="0"/>
        <v>6.5</v>
      </c>
      <c r="G17" s="53">
        <f t="shared" si="1"/>
        <v>0</v>
      </c>
      <c r="H17" s="20"/>
      <c r="I17" s="20"/>
      <c r="J17" s="20"/>
      <c r="K17" s="20"/>
      <c r="L17" s="20"/>
      <c r="M17" s="20"/>
      <c r="N17" s="20"/>
      <c r="O17" s="20"/>
    </row>
    <row r="18" spans="1:15" s="40" customFormat="1" ht="31.5" x14ac:dyDescent="0.25">
      <c r="A18" s="47">
        <v>14</v>
      </c>
      <c r="B18" s="48" t="s">
        <v>25</v>
      </c>
      <c r="C18" s="49" t="s">
        <v>26</v>
      </c>
      <c r="D18" s="50">
        <v>47</v>
      </c>
      <c r="E18" s="111">
        <v>84</v>
      </c>
      <c r="F18" s="51">
        <f t="shared" si="0"/>
        <v>1.75</v>
      </c>
      <c r="G18" s="53">
        <f t="shared" si="1"/>
        <v>5</v>
      </c>
      <c r="H18" s="10"/>
      <c r="I18" s="10"/>
      <c r="J18" s="10"/>
      <c r="K18" s="10"/>
      <c r="L18" s="10"/>
      <c r="M18" s="10"/>
      <c r="N18" s="10"/>
      <c r="O18" s="10"/>
    </row>
    <row r="19" spans="1:15" ht="23.25" customHeight="1" x14ac:dyDescent="0.25">
      <c r="A19" s="47">
        <v>15</v>
      </c>
      <c r="B19" s="48" t="s">
        <v>27</v>
      </c>
      <c r="C19" s="49" t="s">
        <v>28</v>
      </c>
      <c r="D19" s="50">
        <v>2</v>
      </c>
      <c r="E19" s="111">
        <v>52</v>
      </c>
      <c r="F19" s="51">
        <f t="shared" si="0"/>
        <v>17.333333333333332</v>
      </c>
      <c r="G19" s="53">
        <f t="shared" si="1"/>
        <v>0</v>
      </c>
      <c r="H19" s="10"/>
      <c r="I19" s="10"/>
      <c r="J19" s="10"/>
      <c r="K19" s="10"/>
      <c r="L19" s="10"/>
      <c r="M19" s="10"/>
      <c r="N19" s="10"/>
      <c r="O19" s="10"/>
    </row>
    <row r="20" spans="1:15" s="5" customFormat="1" ht="37.5" customHeight="1" x14ac:dyDescent="0.25">
      <c r="A20" s="47">
        <v>16</v>
      </c>
      <c r="B20" s="48" t="s">
        <v>29</v>
      </c>
      <c r="C20" s="49" t="s">
        <v>30</v>
      </c>
      <c r="D20" s="50">
        <v>0</v>
      </c>
      <c r="E20" s="111">
        <v>2</v>
      </c>
      <c r="F20" s="51">
        <f t="shared" si="0"/>
        <v>2</v>
      </c>
      <c r="G20" s="53">
        <f t="shared" si="1"/>
        <v>5</v>
      </c>
      <c r="H20" s="20"/>
      <c r="I20" s="20"/>
      <c r="J20" s="20"/>
      <c r="K20" s="20"/>
      <c r="L20" s="20"/>
      <c r="M20" s="20"/>
      <c r="N20" s="20"/>
      <c r="O20" s="20"/>
    </row>
    <row r="21" spans="1:15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111">
        <v>10</v>
      </c>
      <c r="F21" s="51">
        <f t="shared" si="0"/>
        <v>5</v>
      </c>
      <c r="G21" s="53">
        <f t="shared" si="1"/>
        <v>5</v>
      </c>
      <c r="H21" s="10"/>
      <c r="I21" s="10"/>
      <c r="J21" s="10"/>
      <c r="K21" s="10"/>
      <c r="L21" s="10"/>
      <c r="M21" s="10"/>
      <c r="N21" s="10"/>
      <c r="O21" s="10"/>
    </row>
    <row r="22" spans="1:15" x14ac:dyDescent="0.25">
      <c r="A22" s="47">
        <v>18</v>
      </c>
      <c r="B22" s="48" t="s">
        <v>33</v>
      </c>
      <c r="C22" s="49" t="s">
        <v>34</v>
      </c>
      <c r="D22" s="50">
        <v>0</v>
      </c>
      <c r="E22" s="111">
        <v>6</v>
      </c>
      <c r="F22" s="51">
        <f t="shared" si="0"/>
        <v>6</v>
      </c>
      <c r="G22" s="53">
        <f t="shared" si="1"/>
        <v>0</v>
      </c>
      <c r="H22" s="10"/>
      <c r="I22" s="10"/>
      <c r="J22" s="10"/>
      <c r="K22" s="10"/>
      <c r="L22" s="10"/>
      <c r="M22" s="10"/>
      <c r="N22" s="10"/>
      <c r="O22" s="10"/>
    </row>
    <row r="23" spans="1:15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111">
        <v>6</v>
      </c>
      <c r="F23" s="51">
        <f t="shared" si="0"/>
        <v>6</v>
      </c>
      <c r="G23" s="53">
        <f t="shared" si="1"/>
        <v>0</v>
      </c>
      <c r="H23" s="66"/>
      <c r="I23" s="10"/>
      <c r="J23" s="10"/>
      <c r="K23" s="10"/>
      <c r="L23" s="10"/>
      <c r="M23" s="10"/>
      <c r="N23" s="10"/>
      <c r="O23" s="10"/>
    </row>
    <row r="24" spans="1:15" x14ac:dyDescent="0.25">
      <c r="A24" s="47">
        <v>20</v>
      </c>
      <c r="B24" s="48" t="s">
        <v>65</v>
      </c>
      <c r="C24" s="49" t="s">
        <v>38</v>
      </c>
      <c r="D24" s="50">
        <v>7</v>
      </c>
      <c r="E24" s="111">
        <v>45</v>
      </c>
      <c r="F24" s="51">
        <f t="shared" si="0"/>
        <v>5.625</v>
      </c>
      <c r="G24" s="53">
        <f t="shared" si="1"/>
        <v>0</v>
      </c>
      <c r="H24" s="10"/>
      <c r="I24" s="10"/>
      <c r="J24" s="10"/>
      <c r="K24" s="10"/>
      <c r="L24" s="10"/>
      <c r="M24" s="10"/>
      <c r="N24" s="10"/>
      <c r="O24" s="10"/>
    </row>
    <row r="25" spans="1:15" x14ac:dyDescent="0.25">
      <c r="A25" s="47">
        <v>21</v>
      </c>
      <c r="B25" s="48" t="s">
        <v>39</v>
      </c>
      <c r="C25" s="49" t="s">
        <v>45</v>
      </c>
      <c r="D25" s="50">
        <v>0</v>
      </c>
      <c r="E25" s="111">
        <v>12</v>
      </c>
      <c r="F25" s="51">
        <f t="shared" si="0"/>
        <v>12</v>
      </c>
      <c r="G25" s="53">
        <f t="shared" si="1"/>
        <v>0</v>
      </c>
      <c r="H25" s="10"/>
      <c r="I25" s="10"/>
      <c r="J25" s="10"/>
      <c r="K25" s="10"/>
      <c r="L25" s="10"/>
      <c r="M25" s="10"/>
      <c r="N25" s="10"/>
      <c r="O25" s="10"/>
    </row>
    <row r="26" spans="1:15" ht="31.5" x14ac:dyDescent="0.25">
      <c r="A26" s="47">
        <v>22</v>
      </c>
      <c r="B26" s="48" t="s">
        <v>59</v>
      </c>
      <c r="C26" s="49" t="s">
        <v>57</v>
      </c>
      <c r="D26" s="50">
        <v>0</v>
      </c>
      <c r="E26" s="111">
        <v>6</v>
      </c>
      <c r="F26" s="51">
        <f t="shared" si="0"/>
        <v>6</v>
      </c>
      <c r="G26" s="53">
        <f t="shared" si="1"/>
        <v>0</v>
      </c>
      <c r="H26" s="10"/>
      <c r="I26" s="10"/>
      <c r="J26" s="10"/>
      <c r="K26" s="10"/>
      <c r="L26" s="10"/>
      <c r="M26" s="10"/>
      <c r="N26" s="10"/>
      <c r="O26" s="10"/>
    </row>
    <row r="27" spans="1:15" ht="31.5" x14ac:dyDescent="0.25">
      <c r="A27" s="47">
        <v>23</v>
      </c>
      <c r="B27" s="48" t="s">
        <v>52</v>
      </c>
      <c r="C27" s="49" t="s">
        <v>53</v>
      </c>
      <c r="D27" s="50">
        <v>0</v>
      </c>
      <c r="E27" s="111">
        <v>2</v>
      </c>
      <c r="F27" s="51">
        <f t="shared" si="0"/>
        <v>2</v>
      </c>
      <c r="G27" s="53">
        <f t="shared" si="1"/>
        <v>5</v>
      </c>
      <c r="H27" s="10"/>
      <c r="I27" s="10"/>
      <c r="J27" s="10"/>
      <c r="K27" s="10"/>
      <c r="L27" s="10"/>
      <c r="M27" s="10"/>
      <c r="N27" s="10"/>
      <c r="O27" s="10"/>
    </row>
    <row r="28" spans="1:15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111">
        <v>27</v>
      </c>
      <c r="F28" s="51">
        <f t="shared" si="0"/>
        <v>0.72972972972972971</v>
      </c>
      <c r="G28" s="53">
        <f t="shared" si="1"/>
        <v>5</v>
      </c>
      <c r="H28" s="10"/>
      <c r="I28" s="10"/>
      <c r="J28" s="10"/>
      <c r="K28" s="10"/>
      <c r="L28" s="10"/>
      <c r="M28" s="10"/>
      <c r="N28" s="10"/>
      <c r="O28" s="10"/>
    </row>
    <row r="29" spans="1:15" s="40" customFormat="1" ht="30.75" customHeight="1" x14ac:dyDescent="0.25">
      <c r="A29" s="47">
        <v>25</v>
      </c>
      <c r="B29" s="48" t="s">
        <v>40</v>
      </c>
      <c r="C29" s="49" t="s">
        <v>50</v>
      </c>
      <c r="D29" s="50">
        <v>0</v>
      </c>
      <c r="E29" s="111">
        <v>3</v>
      </c>
      <c r="F29" s="51">
        <f t="shared" si="0"/>
        <v>3</v>
      </c>
      <c r="G29" s="53">
        <f t="shared" si="1"/>
        <v>5</v>
      </c>
      <c r="H29" s="10"/>
      <c r="I29" s="10"/>
      <c r="J29" s="10"/>
      <c r="K29" s="10"/>
      <c r="L29" s="10"/>
      <c r="M29" s="10"/>
      <c r="N29" s="10"/>
      <c r="O29" s="10"/>
    </row>
    <row r="30" spans="1:15" s="40" customFormat="1" ht="31.5" x14ac:dyDescent="0.25">
      <c r="A30" s="47">
        <v>26</v>
      </c>
      <c r="B30" s="48" t="s">
        <v>55</v>
      </c>
      <c r="C30" s="49" t="s">
        <v>56</v>
      </c>
      <c r="D30" s="50">
        <v>0</v>
      </c>
      <c r="E30" s="111">
        <v>0</v>
      </c>
      <c r="F30" s="51">
        <f t="shared" si="0"/>
        <v>0</v>
      </c>
      <c r="G30" s="53">
        <f t="shared" si="1"/>
        <v>5</v>
      </c>
      <c r="H30" s="10"/>
      <c r="I30" s="10"/>
      <c r="J30" s="10"/>
      <c r="K30" s="10"/>
      <c r="L30" s="10"/>
      <c r="M30" s="10"/>
      <c r="N30" s="10"/>
      <c r="O30" s="10"/>
    </row>
    <row r="31" spans="1:15" x14ac:dyDescent="0.25">
      <c r="A31" s="47">
        <v>27</v>
      </c>
      <c r="B31" s="48" t="s">
        <v>69</v>
      </c>
      <c r="C31" s="49" t="s">
        <v>70</v>
      </c>
      <c r="D31" s="50">
        <v>0</v>
      </c>
      <c r="E31" s="111">
        <v>6</v>
      </c>
      <c r="F31" s="51">
        <f t="shared" si="0"/>
        <v>6</v>
      </c>
      <c r="G31" s="53">
        <f t="shared" si="1"/>
        <v>0</v>
      </c>
      <c r="H31" s="10"/>
      <c r="I31" s="10"/>
      <c r="J31" s="10"/>
      <c r="K31" s="10"/>
      <c r="L31" s="10"/>
      <c r="M31" s="10"/>
      <c r="N31" s="10"/>
      <c r="O31" s="10"/>
    </row>
    <row r="32" spans="1:15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111">
        <v>8</v>
      </c>
      <c r="F32" s="51">
        <f t="shared" si="0"/>
        <v>4</v>
      </c>
      <c r="G32" s="53">
        <f t="shared" si="1"/>
        <v>5</v>
      </c>
      <c r="H32" s="10"/>
      <c r="I32" s="10"/>
      <c r="J32" s="10"/>
      <c r="K32" s="10"/>
      <c r="L32" s="10"/>
      <c r="M32" s="10"/>
      <c r="N32" s="10"/>
      <c r="O32" s="10"/>
    </row>
    <row r="33" spans="1:15" ht="20.25" customHeight="1" x14ac:dyDescent="0.25">
      <c r="A33" s="34"/>
      <c r="B33" s="20"/>
      <c r="C33" s="10"/>
      <c r="D33" s="34">
        <f>SUM(D5:D32)</f>
        <v>271</v>
      </c>
      <c r="E33" s="28">
        <f>SUM(E5:E32)</f>
        <v>543</v>
      </c>
      <c r="F33" s="28" t="s">
        <v>140</v>
      </c>
      <c r="G33" s="35">
        <f>SUM(G5:G32)/28</f>
        <v>3.0357142857142856</v>
      </c>
      <c r="H33" s="10"/>
      <c r="I33" s="10"/>
      <c r="J33" s="10"/>
      <c r="K33" s="10"/>
      <c r="L33" s="10"/>
      <c r="M33" s="10"/>
      <c r="N33" s="10"/>
      <c r="O33" s="10"/>
    </row>
    <row r="34" spans="1:15" ht="130.15" customHeight="1" x14ac:dyDescent="0.25">
      <c r="A34" s="34"/>
      <c r="B34" s="20"/>
      <c r="C34" s="10"/>
      <c r="D34" s="11" t="s">
        <v>51</v>
      </c>
      <c r="E34" s="11"/>
      <c r="F34" s="19"/>
      <c r="G34" s="33"/>
      <c r="H34" s="10"/>
      <c r="I34" s="10"/>
      <c r="J34" s="10"/>
      <c r="K34" s="10"/>
      <c r="L34" s="10"/>
      <c r="M34" s="10"/>
      <c r="N34" s="10"/>
      <c r="O34" s="10"/>
    </row>
    <row r="56" spans="1:17" s="20" customFormat="1" x14ac:dyDescent="0.25">
      <c r="A56" s="2"/>
      <c r="B56" s="5"/>
      <c r="C56" s="1"/>
      <c r="D56" s="2"/>
      <c r="E56" s="2"/>
      <c r="F56" s="22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0" customFormat="1" x14ac:dyDescent="0.25">
      <c r="A57" s="2"/>
      <c r="B57" s="5"/>
      <c r="C57" s="1"/>
      <c r="D57" s="2"/>
      <c r="E57" s="2"/>
      <c r="F57" s="22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0" customFormat="1" x14ac:dyDescent="0.25">
      <c r="A58" s="2"/>
      <c r="B58" s="5"/>
      <c r="C58" s="1"/>
      <c r="D58" s="2"/>
      <c r="E58" s="2"/>
      <c r="F58" s="22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0" customFormat="1" x14ac:dyDescent="0.25">
      <c r="A59" s="2"/>
      <c r="B59" s="5"/>
      <c r="C59" s="1"/>
      <c r="D59" s="2"/>
      <c r="E59" s="2"/>
      <c r="F59" s="22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0" customFormat="1" x14ac:dyDescent="0.25">
      <c r="A60" s="2"/>
      <c r="B60" s="5"/>
      <c r="C60" s="1"/>
      <c r="D60" s="2"/>
      <c r="E60" s="2"/>
      <c r="F60" s="22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0" customFormat="1" x14ac:dyDescent="0.25">
      <c r="A61" s="2"/>
      <c r="B61" s="5"/>
      <c r="C61" s="1"/>
      <c r="D61" s="2"/>
      <c r="E61" s="2"/>
      <c r="F61" s="22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20" customFormat="1" x14ac:dyDescent="0.25">
      <c r="A62" s="2"/>
      <c r="B62" s="5"/>
      <c r="C62" s="1"/>
      <c r="D62" s="2"/>
      <c r="E62" s="2"/>
      <c r="F62" s="22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20" customFormat="1" x14ac:dyDescent="0.25">
      <c r="A63" s="2"/>
      <c r="B63" s="5"/>
      <c r="C63" s="1"/>
      <c r="D63" s="2"/>
      <c r="E63" s="2"/>
      <c r="F63" s="22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20" customFormat="1" x14ac:dyDescent="0.25">
      <c r="A64" s="2"/>
      <c r="B64" s="5"/>
      <c r="C64" s="1"/>
      <c r="D64" s="2"/>
      <c r="E64" s="2"/>
      <c r="F64" s="22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20" customFormat="1" x14ac:dyDescent="0.25">
      <c r="A65" s="2"/>
      <c r="B65" s="5"/>
      <c r="C65" s="1"/>
      <c r="D65" s="2"/>
      <c r="E65" s="2"/>
      <c r="F65" s="22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20" customFormat="1" x14ac:dyDescent="0.25">
      <c r="A66" s="2"/>
      <c r="B66" s="5"/>
      <c r="C66" s="1"/>
      <c r="D66" s="2"/>
      <c r="E66" s="2"/>
      <c r="F66" s="22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20" customFormat="1" x14ac:dyDescent="0.25">
      <c r="A67" s="2"/>
      <c r="B67" s="5"/>
      <c r="C67" s="1"/>
      <c r="D67" s="2"/>
      <c r="E67" s="2"/>
      <c r="F67" s="22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20" customFormat="1" x14ac:dyDescent="0.25">
      <c r="A68" s="2"/>
      <c r="B68" s="5"/>
      <c r="C68" s="1"/>
      <c r="D68" s="2"/>
      <c r="E68" s="2"/>
      <c r="F68" s="22"/>
      <c r="H68" s="1"/>
      <c r="I68" s="1"/>
      <c r="J68" s="1"/>
      <c r="K68" s="1"/>
      <c r="L68" s="1"/>
      <c r="M68" s="1"/>
      <c r="N68" s="1"/>
      <c r="O68" s="1"/>
      <c r="P68" s="1"/>
      <c r="Q68" s="1"/>
    </row>
  </sheetData>
  <autoFilter ref="A4:G34"/>
  <mergeCells count="8">
    <mergeCell ref="A1:G2"/>
    <mergeCell ref="H1:N4"/>
    <mergeCell ref="O1:O4"/>
    <mergeCell ref="A3:A4"/>
    <mergeCell ref="B3:B4"/>
    <mergeCell ref="C3:C4"/>
    <mergeCell ref="D3:D4"/>
    <mergeCell ref="E3:G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6" orientation="portrait" r:id="rId1"/>
  <headerFooter differentFirst="1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68"/>
  <sheetViews>
    <sheetView view="pageBreakPreview" zoomScale="70" zoomScaleNormal="62" zoomScaleSheetLayoutView="70" workbookViewId="0">
      <pane xSplit="4" ySplit="4" topLeftCell="E14" activePane="bottomRight" state="frozen"/>
      <selection activeCell="E36" sqref="E36"/>
      <selection pane="topRight" activeCell="E36" sqref="E36"/>
      <selection pane="bottomLeft" activeCell="E36" sqref="E36"/>
      <selection pane="bottomRight" activeCell="L20" sqref="L20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16.42578125" style="2" customWidth="1"/>
    <col min="6" max="7" width="17.5703125" style="20" customWidth="1"/>
    <col min="8" max="8" width="23.28515625" style="20" customWidth="1"/>
    <col min="9" max="9" width="17.5703125" style="20" customWidth="1"/>
    <col min="10" max="10" width="12.7109375" style="1" bestFit="1" customWidth="1"/>
    <col min="11" max="15" width="9.140625" style="1"/>
    <col min="16" max="16" width="31.28515625" style="1" customWidth="1"/>
    <col min="17" max="17" width="36.5703125" style="1" customWidth="1"/>
    <col min="18" max="18" width="9.140625" style="1"/>
    <col min="19" max="19" width="71.28515625" style="1" customWidth="1"/>
    <col min="20" max="16384" width="9.140625" style="1"/>
  </cols>
  <sheetData>
    <row r="1" spans="1:19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68"/>
      <c r="J1" s="170" t="s">
        <v>187</v>
      </c>
      <c r="K1" s="170"/>
      <c r="L1" s="170"/>
      <c r="M1" s="170"/>
      <c r="N1" s="170"/>
      <c r="O1" s="170"/>
      <c r="P1" s="170"/>
      <c r="Q1" s="170" t="s">
        <v>188</v>
      </c>
      <c r="R1" s="36"/>
      <c r="S1" s="36"/>
    </row>
    <row r="2" spans="1:19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70"/>
      <c r="K2" s="170"/>
      <c r="L2" s="170"/>
      <c r="M2" s="170"/>
      <c r="N2" s="170"/>
      <c r="O2" s="170"/>
      <c r="P2" s="170"/>
      <c r="Q2" s="170"/>
      <c r="R2" s="36"/>
      <c r="S2" s="36"/>
    </row>
    <row r="3" spans="1:19" s="5" customFormat="1" ht="52.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186</v>
      </c>
      <c r="F3" s="174"/>
      <c r="G3" s="174"/>
      <c r="H3" s="174"/>
      <c r="I3" s="174"/>
      <c r="J3" s="170"/>
      <c r="K3" s="170"/>
      <c r="L3" s="170"/>
      <c r="M3" s="170"/>
      <c r="N3" s="170"/>
      <c r="O3" s="170"/>
      <c r="P3" s="170"/>
      <c r="Q3" s="170"/>
      <c r="R3" s="36"/>
      <c r="S3" s="36"/>
    </row>
    <row r="4" spans="1:19" ht="86.25" customHeight="1" x14ac:dyDescent="0.25">
      <c r="A4" s="171"/>
      <c r="B4" s="172"/>
      <c r="C4" s="171"/>
      <c r="D4" s="171"/>
      <c r="E4" s="18" t="s">
        <v>189</v>
      </c>
      <c r="F4" s="18" t="s">
        <v>190</v>
      </c>
      <c r="G4" s="18" t="s">
        <v>155</v>
      </c>
      <c r="H4" s="18" t="s">
        <v>92</v>
      </c>
      <c r="I4" s="8" t="s">
        <v>61</v>
      </c>
      <c r="J4" s="170"/>
      <c r="K4" s="170"/>
      <c r="L4" s="170"/>
      <c r="M4" s="170"/>
      <c r="N4" s="170"/>
      <c r="O4" s="170"/>
      <c r="P4" s="170"/>
      <c r="Q4" s="170"/>
      <c r="R4" s="36"/>
      <c r="S4" s="36"/>
    </row>
    <row r="5" spans="1:19" x14ac:dyDescent="0.25">
      <c r="A5" s="47">
        <v>1</v>
      </c>
      <c r="B5" s="48" t="s">
        <v>0</v>
      </c>
      <c r="C5" s="49" t="s">
        <v>1</v>
      </c>
      <c r="D5" s="50">
        <v>0</v>
      </c>
      <c r="E5" s="125">
        <v>140658.5</v>
      </c>
      <c r="F5" s="125">
        <v>140658.5</v>
      </c>
      <c r="G5" s="126">
        <f>F5/E5</f>
        <v>1</v>
      </c>
      <c r="H5" s="126">
        <f>ABS(F5/E5-1)</f>
        <v>0</v>
      </c>
      <c r="I5" s="53">
        <f>IF(F5="","НЕТ ДАННЫХ",IF(H5&gt;30%,0,IF(H5&gt;20%,1,IF(H5&gt;15%,2,IF(H5&gt;10%,3,IF(H5&gt;5%,4,5))))))</f>
        <v>5</v>
      </c>
      <c r="J5" s="10"/>
      <c r="K5" s="10"/>
      <c r="L5" s="10"/>
      <c r="M5" s="10"/>
      <c r="N5" s="10"/>
      <c r="O5" s="10"/>
      <c r="P5" s="10"/>
      <c r="Q5" s="10"/>
    </row>
    <row r="6" spans="1:19" x14ac:dyDescent="0.25">
      <c r="A6" s="47">
        <v>2</v>
      </c>
      <c r="B6" s="48" t="s">
        <v>2</v>
      </c>
      <c r="C6" s="49" t="s">
        <v>3</v>
      </c>
      <c r="D6" s="50">
        <v>2</v>
      </c>
      <c r="E6" s="125">
        <v>7311465.0999999996</v>
      </c>
      <c r="F6" s="125">
        <v>8168652.7999999998</v>
      </c>
      <c r="G6" s="126">
        <f t="shared" ref="G6:G32" si="0">F6/E6</f>
        <v>1.1172388417746808</v>
      </c>
      <c r="H6" s="126">
        <f t="shared" ref="H6:H32" si="1">ABS(F6/E6-1)</f>
        <v>0.1172388417746808</v>
      </c>
      <c r="I6" s="53">
        <f t="shared" ref="I6:I32" si="2">IF(F6="","НЕТ ДАННЫХ",IF(H6&gt;30%,0,IF(H6&gt;20%,1,IF(H6&gt;15%,2,IF(H6&gt;10%,3,IF(H6&gt;5%,4,5))))))</f>
        <v>3</v>
      </c>
      <c r="J6" s="10"/>
      <c r="K6" s="10"/>
      <c r="L6" s="10"/>
      <c r="M6" s="10"/>
      <c r="N6" s="10"/>
      <c r="O6" s="10"/>
      <c r="P6" s="10"/>
      <c r="Q6" s="10"/>
    </row>
    <row r="7" spans="1:19" x14ac:dyDescent="0.25">
      <c r="A7" s="47">
        <v>3</v>
      </c>
      <c r="B7" s="48" t="s">
        <v>4</v>
      </c>
      <c r="C7" s="49" t="s">
        <v>5</v>
      </c>
      <c r="D7" s="50">
        <v>70</v>
      </c>
      <c r="E7" s="125">
        <v>17294290</v>
      </c>
      <c r="F7" s="125">
        <v>19470323.359999999</v>
      </c>
      <c r="G7" s="126">
        <f t="shared" si="0"/>
        <v>1.1258238042729709</v>
      </c>
      <c r="H7" s="126">
        <f t="shared" si="1"/>
        <v>0.12582380427297091</v>
      </c>
      <c r="I7" s="53">
        <f t="shared" si="2"/>
        <v>3</v>
      </c>
      <c r="J7" s="10"/>
      <c r="K7" s="10"/>
      <c r="L7" s="10"/>
      <c r="M7" s="10"/>
      <c r="N7" s="10"/>
      <c r="O7" s="10"/>
      <c r="P7" s="10"/>
      <c r="Q7" s="10"/>
    </row>
    <row r="8" spans="1:19" x14ac:dyDescent="0.25">
      <c r="A8" s="47">
        <v>4</v>
      </c>
      <c r="B8" s="48" t="s">
        <v>6</v>
      </c>
      <c r="C8" s="49" t="s">
        <v>7</v>
      </c>
      <c r="D8" s="50">
        <v>20</v>
      </c>
      <c r="E8" s="125">
        <v>817159.16</v>
      </c>
      <c r="F8" s="125">
        <v>275606.15999999997</v>
      </c>
      <c r="G8" s="126">
        <f t="shared" si="0"/>
        <v>0.33727353677342364</v>
      </c>
      <c r="H8" s="126">
        <f t="shared" si="1"/>
        <v>0.66272646322657636</v>
      </c>
      <c r="I8" s="53">
        <f t="shared" si="2"/>
        <v>0</v>
      </c>
      <c r="J8" s="10"/>
      <c r="K8" s="10"/>
      <c r="L8" s="10"/>
      <c r="M8" s="10"/>
      <c r="N8" s="10"/>
      <c r="O8" s="10"/>
      <c r="P8" s="10"/>
      <c r="Q8" s="10"/>
    </row>
    <row r="9" spans="1:19" ht="31.5" x14ac:dyDescent="0.25">
      <c r="A9" s="47">
        <v>5</v>
      </c>
      <c r="B9" s="48" t="s">
        <v>8</v>
      </c>
      <c r="C9" s="49" t="s">
        <v>9</v>
      </c>
      <c r="D9" s="50">
        <v>3</v>
      </c>
      <c r="E9" s="125">
        <v>128527.3</v>
      </c>
      <c r="F9" s="125">
        <v>128527.3</v>
      </c>
      <c r="G9" s="126">
        <f t="shared" si="0"/>
        <v>1</v>
      </c>
      <c r="H9" s="126">
        <f t="shared" si="1"/>
        <v>0</v>
      </c>
      <c r="I9" s="53">
        <f t="shared" si="2"/>
        <v>5</v>
      </c>
      <c r="J9" s="10"/>
      <c r="K9" s="10"/>
      <c r="L9" s="10"/>
      <c r="M9" s="10"/>
      <c r="N9" s="10"/>
      <c r="O9" s="10"/>
      <c r="P9" s="10"/>
      <c r="Q9" s="10"/>
    </row>
    <row r="10" spans="1:19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125">
        <v>1286778.8400000001</v>
      </c>
      <c r="F10" s="125">
        <v>1759354.38</v>
      </c>
      <c r="G10" s="126">
        <f t="shared" si="0"/>
        <v>1.3672546713621743</v>
      </c>
      <c r="H10" s="126">
        <f t="shared" si="1"/>
        <v>0.36725467136217427</v>
      </c>
      <c r="I10" s="53">
        <f t="shared" si="2"/>
        <v>0</v>
      </c>
      <c r="J10" s="10"/>
      <c r="K10" s="10"/>
      <c r="L10" s="10"/>
      <c r="M10" s="10"/>
      <c r="N10" s="10"/>
      <c r="O10" s="10"/>
      <c r="P10" s="10"/>
      <c r="Q10" s="10"/>
    </row>
    <row r="11" spans="1:19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125">
        <v>30000</v>
      </c>
      <c r="F11" s="125">
        <v>64858</v>
      </c>
      <c r="G11" s="126">
        <f t="shared" si="0"/>
        <v>2.1619333333333333</v>
      </c>
      <c r="H11" s="126">
        <f t="shared" si="1"/>
        <v>1.1619333333333333</v>
      </c>
      <c r="I11" s="53">
        <f t="shared" si="2"/>
        <v>0</v>
      </c>
      <c r="J11" s="10"/>
      <c r="K11" s="10"/>
      <c r="L11" s="10"/>
      <c r="M11" s="10"/>
      <c r="N11" s="10"/>
      <c r="O11" s="10"/>
      <c r="P11" s="10"/>
      <c r="Q11" s="10"/>
    </row>
    <row r="12" spans="1:19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125">
        <v>21126.6</v>
      </c>
      <c r="F12" s="125">
        <v>328862.73</v>
      </c>
      <c r="G12" s="126">
        <f t="shared" si="0"/>
        <v>15.566287523785181</v>
      </c>
      <c r="H12" s="126">
        <f t="shared" si="1"/>
        <v>14.566287523785181</v>
      </c>
      <c r="I12" s="53">
        <f t="shared" si="2"/>
        <v>0</v>
      </c>
      <c r="J12" s="10"/>
      <c r="K12" s="10"/>
      <c r="L12" s="10"/>
      <c r="M12" s="10"/>
      <c r="N12" s="10"/>
      <c r="O12" s="10"/>
      <c r="P12" s="10"/>
      <c r="Q12" s="10"/>
    </row>
    <row r="13" spans="1:19" ht="31.5" x14ac:dyDescent="0.25">
      <c r="A13" s="47">
        <v>9</v>
      </c>
      <c r="B13" s="48" t="s">
        <v>16</v>
      </c>
      <c r="C13" s="49" t="s">
        <v>17</v>
      </c>
      <c r="D13" s="50">
        <v>7</v>
      </c>
      <c r="E13" s="125">
        <v>16263000</v>
      </c>
      <c r="F13" s="125">
        <v>20546324.420000002</v>
      </c>
      <c r="G13" s="126">
        <f t="shared" si="0"/>
        <v>1.2633784922830966</v>
      </c>
      <c r="H13" s="126">
        <f t="shared" si="1"/>
        <v>0.26337849228309662</v>
      </c>
      <c r="I13" s="53">
        <f t="shared" si="2"/>
        <v>1</v>
      </c>
      <c r="J13" s="10"/>
      <c r="K13" s="10"/>
      <c r="L13" s="10"/>
      <c r="M13" s="10"/>
      <c r="N13" s="10"/>
      <c r="O13" s="10"/>
      <c r="P13" s="10"/>
      <c r="Q13" s="10"/>
    </row>
    <row r="14" spans="1:19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125">
        <v>91371.45</v>
      </c>
      <c r="F14" s="125">
        <v>53537.25</v>
      </c>
      <c r="G14" s="126">
        <f t="shared" si="0"/>
        <v>0.58592974063561432</v>
      </c>
      <c r="H14" s="126">
        <f t="shared" si="1"/>
        <v>0.41407025936438568</v>
      </c>
      <c r="I14" s="53">
        <f t="shared" si="2"/>
        <v>0</v>
      </c>
      <c r="J14" s="10"/>
      <c r="K14" s="10"/>
      <c r="L14" s="10"/>
      <c r="M14" s="10"/>
      <c r="N14" s="10"/>
      <c r="O14" s="10"/>
      <c r="P14" s="10"/>
      <c r="Q14" s="10"/>
    </row>
    <row r="15" spans="1:19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125">
        <v>27028857</v>
      </c>
      <c r="F15" s="125">
        <v>31736907.649999999</v>
      </c>
      <c r="G15" s="126">
        <f t="shared" si="0"/>
        <v>1.1741860800847035</v>
      </c>
      <c r="H15" s="126">
        <f t="shared" si="1"/>
        <v>0.17418608008470349</v>
      </c>
      <c r="I15" s="53">
        <f t="shared" si="2"/>
        <v>2</v>
      </c>
      <c r="J15" s="10"/>
      <c r="K15" s="10"/>
      <c r="L15" s="10"/>
      <c r="M15" s="10"/>
      <c r="N15" s="10"/>
      <c r="O15" s="10"/>
      <c r="P15" s="10"/>
      <c r="Q15" s="10"/>
    </row>
    <row r="16" spans="1:19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125">
        <v>34409000</v>
      </c>
      <c r="F16" s="125">
        <v>29255891.41</v>
      </c>
      <c r="G16" s="126">
        <f t="shared" si="0"/>
        <v>0.85023951320875357</v>
      </c>
      <c r="H16" s="126">
        <f t="shared" si="1"/>
        <v>0.14976048679124643</v>
      </c>
      <c r="I16" s="53">
        <f t="shared" si="2"/>
        <v>3</v>
      </c>
      <c r="J16" s="10"/>
      <c r="K16" s="10"/>
      <c r="L16" s="10"/>
      <c r="M16" s="10"/>
      <c r="N16" s="10"/>
      <c r="O16" s="10"/>
      <c r="P16" s="10"/>
      <c r="Q16" s="10"/>
    </row>
    <row r="17" spans="1:17" s="5" customFormat="1" ht="20.2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125">
        <v>295767469.80000001</v>
      </c>
      <c r="F17" s="125">
        <v>295768785.77999997</v>
      </c>
      <c r="G17" s="126">
        <f t="shared" si="0"/>
        <v>1.000004449373695</v>
      </c>
      <c r="H17" s="126">
        <f t="shared" si="1"/>
        <v>4.4493736950368401E-6</v>
      </c>
      <c r="I17" s="53">
        <f t="shared" si="2"/>
        <v>5</v>
      </c>
      <c r="J17" s="20"/>
      <c r="K17" s="20"/>
      <c r="L17" s="20"/>
      <c r="M17" s="20"/>
      <c r="N17" s="20"/>
      <c r="O17" s="20"/>
      <c r="P17" s="20"/>
      <c r="Q17" s="20"/>
    </row>
    <row r="18" spans="1:17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125">
        <v>2915920.27</v>
      </c>
      <c r="F18" s="125">
        <v>2827871.82</v>
      </c>
      <c r="G18" s="126">
        <f t="shared" si="0"/>
        <v>0.96980423267883098</v>
      </c>
      <c r="H18" s="126">
        <f t="shared" si="1"/>
        <v>3.019576732116902E-2</v>
      </c>
      <c r="I18" s="53">
        <f t="shared" si="2"/>
        <v>5</v>
      </c>
      <c r="J18" s="10"/>
      <c r="K18" s="10"/>
      <c r="L18" s="10"/>
      <c r="M18" s="10"/>
      <c r="N18" s="10"/>
      <c r="O18" s="10"/>
      <c r="P18" s="10"/>
      <c r="Q18" s="10"/>
    </row>
    <row r="19" spans="1:17" ht="23.25" customHeight="1" x14ac:dyDescent="0.25">
      <c r="A19" s="47">
        <v>15</v>
      </c>
      <c r="B19" s="48" t="s">
        <v>27</v>
      </c>
      <c r="C19" s="49" t="s">
        <v>28</v>
      </c>
      <c r="D19" s="50">
        <v>2</v>
      </c>
      <c r="E19" s="125">
        <v>31560067.25</v>
      </c>
      <c r="F19" s="125">
        <v>36613870.090000004</v>
      </c>
      <c r="G19" s="126">
        <f t="shared" si="0"/>
        <v>1.1601328286142991</v>
      </c>
      <c r="H19" s="126">
        <f t="shared" si="1"/>
        <v>0.16013282861429912</v>
      </c>
      <c r="I19" s="53">
        <f t="shared" si="2"/>
        <v>2</v>
      </c>
      <c r="J19" s="10"/>
      <c r="K19" s="10"/>
      <c r="L19" s="10"/>
      <c r="M19" s="10"/>
      <c r="N19" s="10"/>
      <c r="O19" s="10"/>
      <c r="P19" s="10"/>
      <c r="Q19" s="10"/>
    </row>
    <row r="20" spans="1:17" s="5" customFormat="1" ht="37.5" customHeight="1" x14ac:dyDescent="0.25">
      <c r="A20" s="54">
        <v>16</v>
      </c>
      <c r="B20" s="55" t="s">
        <v>29</v>
      </c>
      <c r="C20" s="56" t="s">
        <v>30</v>
      </c>
      <c r="D20" s="57">
        <v>0</v>
      </c>
      <c r="E20" s="175" t="s">
        <v>93</v>
      </c>
      <c r="F20" s="176"/>
      <c r="G20" s="176"/>
      <c r="H20" s="177"/>
      <c r="I20" s="98">
        <v>2.5</v>
      </c>
      <c r="J20" s="20"/>
      <c r="K20" s="20"/>
      <c r="L20" s="20"/>
      <c r="M20" s="20"/>
      <c r="N20" s="20"/>
      <c r="O20" s="20"/>
      <c r="P20" s="20"/>
      <c r="Q20" s="20"/>
    </row>
    <row r="21" spans="1:17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125">
        <v>865342.76</v>
      </c>
      <c r="F21" s="125">
        <v>919550.31</v>
      </c>
      <c r="G21" s="126">
        <f t="shared" si="0"/>
        <v>1.0626428653543021</v>
      </c>
      <c r="H21" s="126">
        <f t="shared" si="1"/>
        <v>6.264286535430208E-2</v>
      </c>
      <c r="I21" s="53">
        <f t="shared" si="2"/>
        <v>4</v>
      </c>
      <c r="J21" s="10"/>
      <c r="K21" s="10"/>
      <c r="L21" s="10"/>
      <c r="M21" s="10"/>
      <c r="N21" s="10"/>
      <c r="O21" s="10"/>
      <c r="P21" s="10"/>
      <c r="Q21" s="10"/>
    </row>
    <row r="22" spans="1:17" x14ac:dyDescent="0.25">
      <c r="A22" s="54">
        <v>18</v>
      </c>
      <c r="B22" s="55" t="s">
        <v>33</v>
      </c>
      <c r="C22" s="56" t="s">
        <v>34</v>
      </c>
      <c r="D22" s="57">
        <v>0</v>
      </c>
      <c r="E22" s="175" t="s">
        <v>93</v>
      </c>
      <c r="F22" s="176"/>
      <c r="G22" s="176"/>
      <c r="H22" s="177"/>
      <c r="I22" s="98">
        <v>2.5</v>
      </c>
      <c r="J22" s="10"/>
      <c r="K22" s="10"/>
      <c r="L22" s="10"/>
      <c r="M22" s="10"/>
      <c r="N22" s="10"/>
      <c r="O22" s="10"/>
      <c r="P22" s="10"/>
      <c r="Q22" s="10"/>
    </row>
    <row r="23" spans="1:17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125">
        <v>0</v>
      </c>
      <c r="F23" s="125">
        <v>1000</v>
      </c>
      <c r="G23" s="126" t="s">
        <v>95</v>
      </c>
      <c r="H23" s="126">
        <v>1</v>
      </c>
      <c r="I23" s="53">
        <f t="shared" si="2"/>
        <v>0</v>
      </c>
      <c r="J23" s="66"/>
      <c r="K23" s="10"/>
      <c r="L23" s="10"/>
      <c r="M23" s="10"/>
      <c r="N23" s="10"/>
      <c r="O23" s="10"/>
      <c r="P23" s="10"/>
      <c r="Q23" s="10"/>
    </row>
    <row r="24" spans="1:17" x14ac:dyDescent="0.25">
      <c r="A24" s="47">
        <v>20</v>
      </c>
      <c r="B24" s="48" t="s">
        <v>65</v>
      </c>
      <c r="C24" s="49" t="s">
        <v>38</v>
      </c>
      <c r="D24" s="50">
        <v>7</v>
      </c>
      <c r="E24" s="125">
        <v>166416500</v>
      </c>
      <c r="F24" s="125">
        <v>188475150.69</v>
      </c>
      <c r="G24" s="126">
        <f t="shared" si="0"/>
        <v>1.1325508629853409</v>
      </c>
      <c r="H24" s="126">
        <f t="shared" si="1"/>
        <v>0.13255086298534091</v>
      </c>
      <c r="I24" s="53">
        <f t="shared" si="2"/>
        <v>3</v>
      </c>
      <c r="J24" s="10"/>
      <c r="K24" s="10"/>
      <c r="L24" s="10"/>
      <c r="M24" s="10"/>
      <c r="N24" s="10"/>
      <c r="O24" s="10"/>
      <c r="P24" s="10"/>
      <c r="Q24" s="10"/>
    </row>
    <row r="25" spans="1:17" x14ac:dyDescent="0.25">
      <c r="A25" s="47">
        <v>21</v>
      </c>
      <c r="B25" s="48" t="s">
        <v>39</v>
      </c>
      <c r="C25" s="49" t="s">
        <v>45</v>
      </c>
      <c r="D25" s="50">
        <v>0</v>
      </c>
      <c r="E25" s="125">
        <v>58000</v>
      </c>
      <c r="F25" s="125">
        <v>57889</v>
      </c>
      <c r="G25" s="126">
        <f t="shared" si="0"/>
        <v>0.9980862068965517</v>
      </c>
      <c r="H25" s="126">
        <f t="shared" si="1"/>
        <v>1.9137931034483024E-3</v>
      </c>
      <c r="I25" s="53">
        <f t="shared" si="2"/>
        <v>5</v>
      </c>
      <c r="J25" s="10"/>
      <c r="K25" s="10"/>
      <c r="L25" s="10"/>
      <c r="M25" s="10"/>
      <c r="N25" s="10"/>
      <c r="O25" s="10"/>
      <c r="P25" s="10"/>
      <c r="Q25" s="10"/>
    </row>
    <row r="26" spans="1:17" ht="31.5" x14ac:dyDescent="0.25">
      <c r="A26" s="54">
        <v>22</v>
      </c>
      <c r="B26" s="55" t="s">
        <v>59</v>
      </c>
      <c r="C26" s="56" t="s">
        <v>57</v>
      </c>
      <c r="D26" s="57">
        <v>0</v>
      </c>
      <c r="E26" s="175" t="s">
        <v>93</v>
      </c>
      <c r="F26" s="176"/>
      <c r="G26" s="176"/>
      <c r="H26" s="177"/>
      <c r="I26" s="98">
        <v>2.5</v>
      </c>
      <c r="J26" s="10"/>
      <c r="K26" s="10"/>
      <c r="L26" s="10"/>
      <c r="M26" s="10"/>
      <c r="N26" s="10"/>
      <c r="O26" s="10"/>
      <c r="P26" s="10"/>
      <c r="Q26" s="10"/>
    </row>
    <row r="27" spans="1:17" ht="31.5" x14ac:dyDescent="0.25">
      <c r="A27" s="54">
        <v>23</v>
      </c>
      <c r="B27" s="55" t="s">
        <v>52</v>
      </c>
      <c r="C27" s="56" t="s">
        <v>53</v>
      </c>
      <c r="D27" s="57">
        <v>0</v>
      </c>
      <c r="E27" s="175" t="s">
        <v>93</v>
      </c>
      <c r="F27" s="176"/>
      <c r="G27" s="176"/>
      <c r="H27" s="177"/>
      <c r="I27" s="98">
        <v>2.5</v>
      </c>
      <c r="J27" s="10"/>
      <c r="K27" s="10"/>
      <c r="L27" s="10"/>
      <c r="M27" s="10"/>
      <c r="N27" s="10"/>
      <c r="O27" s="10"/>
      <c r="P27" s="10"/>
      <c r="Q27" s="10"/>
    </row>
    <row r="28" spans="1:17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125">
        <v>3321000</v>
      </c>
      <c r="F28" s="125">
        <v>3543458.08</v>
      </c>
      <c r="G28" s="126">
        <f t="shared" si="0"/>
        <v>1.0669852694971393</v>
      </c>
      <c r="H28" s="126">
        <f t="shared" si="1"/>
        <v>6.6985269497139344E-2</v>
      </c>
      <c r="I28" s="53">
        <f t="shared" si="2"/>
        <v>4</v>
      </c>
      <c r="J28" s="10"/>
      <c r="K28" s="10"/>
      <c r="L28" s="10"/>
      <c r="M28" s="10"/>
      <c r="N28" s="10"/>
      <c r="O28" s="10"/>
      <c r="P28" s="10"/>
      <c r="Q28" s="10"/>
    </row>
    <row r="29" spans="1:17" s="40" customFormat="1" ht="30.75" customHeight="1" x14ac:dyDescent="0.25">
      <c r="A29" s="54">
        <v>25</v>
      </c>
      <c r="B29" s="55" t="s">
        <v>40</v>
      </c>
      <c r="C29" s="56" t="s">
        <v>50</v>
      </c>
      <c r="D29" s="57">
        <v>0</v>
      </c>
      <c r="E29" s="175" t="s">
        <v>93</v>
      </c>
      <c r="F29" s="176"/>
      <c r="G29" s="176"/>
      <c r="H29" s="177"/>
      <c r="I29" s="98">
        <v>2.5</v>
      </c>
      <c r="J29" s="10"/>
      <c r="K29" s="10"/>
      <c r="L29" s="10"/>
      <c r="M29" s="10"/>
      <c r="N29" s="10"/>
      <c r="O29" s="10"/>
      <c r="P29" s="10"/>
      <c r="Q29" s="10"/>
    </row>
    <row r="30" spans="1:17" s="40" customFormat="1" ht="31.5" x14ac:dyDescent="0.25">
      <c r="A30" s="54">
        <v>26</v>
      </c>
      <c r="B30" s="55" t="s">
        <v>55</v>
      </c>
      <c r="C30" s="56" t="s">
        <v>56</v>
      </c>
      <c r="D30" s="57">
        <v>0</v>
      </c>
      <c r="E30" s="175" t="s">
        <v>93</v>
      </c>
      <c r="F30" s="176"/>
      <c r="G30" s="176"/>
      <c r="H30" s="177"/>
      <c r="I30" s="98">
        <v>2.5</v>
      </c>
      <c r="J30" s="10"/>
      <c r="K30" s="10"/>
      <c r="L30" s="10"/>
      <c r="M30" s="10"/>
      <c r="N30" s="10"/>
      <c r="O30" s="10"/>
      <c r="P30" s="10"/>
      <c r="Q30" s="10"/>
    </row>
    <row r="31" spans="1:17" x14ac:dyDescent="0.25">
      <c r="A31" s="47">
        <v>27</v>
      </c>
      <c r="B31" s="48" t="s">
        <v>69</v>
      </c>
      <c r="C31" s="49" t="s">
        <v>70</v>
      </c>
      <c r="D31" s="50">
        <v>0</v>
      </c>
      <c r="E31" s="125">
        <v>19666000</v>
      </c>
      <c r="F31" s="125">
        <v>19007962.23</v>
      </c>
      <c r="G31" s="126">
        <f t="shared" si="0"/>
        <v>0.9665393181124784</v>
      </c>
      <c r="H31" s="126">
        <f t="shared" si="1"/>
        <v>3.3460681887521604E-2</v>
      </c>
      <c r="I31" s="53">
        <f t="shared" si="2"/>
        <v>5</v>
      </c>
      <c r="J31" s="10"/>
      <c r="K31" s="10"/>
      <c r="L31" s="10"/>
      <c r="M31" s="10"/>
      <c r="N31" s="10"/>
      <c r="O31" s="10"/>
      <c r="P31" s="10"/>
      <c r="Q31" s="10"/>
    </row>
    <row r="32" spans="1:17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125">
        <v>50000</v>
      </c>
      <c r="F32" s="125">
        <v>344960.4</v>
      </c>
      <c r="G32" s="126">
        <f t="shared" si="0"/>
        <v>6.8992080000000007</v>
      </c>
      <c r="H32" s="126">
        <f t="shared" si="1"/>
        <v>5.8992080000000007</v>
      </c>
      <c r="I32" s="53">
        <f t="shared" si="2"/>
        <v>0</v>
      </c>
      <c r="J32" s="10"/>
      <c r="K32" s="10"/>
      <c r="L32" s="10"/>
      <c r="M32" s="10"/>
      <c r="N32" s="10"/>
      <c r="O32" s="10"/>
      <c r="P32" s="10"/>
      <c r="Q32" s="10"/>
    </row>
    <row r="33" spans="1:17" ht="20.25" customHeight="1" x14ac:dyDescent="0.25">
      <c r="A33" s="34"/>
      <c r="B33" s="20"/>
      <c r="C33" s="10"/>
      <c r="D33" s="34"/>
      <c r="E33" s="124">
        <f>SUM(E5:E32)</f>
        <v>625442534.02999997</v>
      </c>
      <c r="F33" s="124">
        <f>SUM(F5:F32)</f>
        <v>659490002.36000001</v>
      </c>
      <c r="G33" s="28"/>
      <c r="H33" s="28" t="s">
        <v>140</v>
      </c>
      <c r="I33" s="35">
        <f>SUM(I5:I32)/28</f>
        <v>2.5</v>
      </c>
      <c r="J33" s="10"/>
      <c r="K33" s="10"/>
      <c r="L33" s="10"/>
      <c r="M33" s="10"/>
      <c r="N33" s="10"/>
      <c r="O33" s="10"/>
      <c r="P33" s="10"/>
      <c r="Q33" s="10"/>
    </row>
    <row r="34" spans="1:17" ht="130.15" customHeight="1" x14ac:dyDescent="0.25">
      <c r="A34" s="34"/>
      <c r="B34" s="20"/>
      <c r="C34" s="10"/>
      <c r="D34" s="11"/>
      <c r="E34" s="11"/>
      <c r="F34" s="19"/>
      <c r="G34" s="19"/>
      <c r="H34" s="19"/>
      <c r="I34" s="33"/>
      <c r="J34" s="10"/>
      <c r="K34" s="10"/>
      <c r="L34" s="10"/>
      <c r="M34" s="10"/>
      <c r="N34" s="10"/>
      <c r="O34" s="10"/>
      <c r="P34" s="10"/>
      <c r="Q34" s="10"/>
    </row>
    <row r="56" spans="1:19" s="20" customFormat="1" x14ac:dyDescent="0.25">
      <c r="A56" s="2"/>
      <c r="B56" s="5"/>
      <c r="C56" s="1"/>
      <c r="D56" s="2"/>
      <c r="E56" s="2"/>
      <c r="F56" s="22"/>
      <c r="G56" s="22"/>
      <c r="H56" s="22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20" customFormat="1" x14ac:dyDescent="0.25">
      <c r="A57" s="2"/>
      <c r="B57" s="5"/>
      <c r="C57" s="1"/>
      <c r="D57" s="2"/>
      <c r="E57" s="2"/>
      <c r="F57" s="22"/>
      <c r="G57" s="22"/>
      <c r="H57" s="22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20" customFormat="1" x14ac:dyDescent="0.25">
      <c r="A58" s="2"/>
      <c r="B58" s="5"/>
      <c r="C58" s="1"/>
      <c r="D58" s="2"/>
      <c r="E58" s="2"/>
      <c r="F58" s="22"/>
      <c r="G58" s="22"/>
      <c r="H58" s="22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20" customFormat="1" x14ac:dyDescent="0.25">
      <c r="A59" s="2"/>
      <c r="B59" s="5"/>
      <c r="C59" s="1"/>
      <c r="D59" s="2"/>
      <c r="E59" s="2"/>
      <c r="F59" s="22"/>
      <c r="G59" s="22"/>
      <c r="H59" s="22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20" customFormat="1" x14ac:dyDescent="0.25">
      <c r="A60" s="2"/>
      <c r="B60" s="5"/>
      <c r="C60" s="1"/>
      <c r="D60" s="2"/>
      <c r="E60" s="2"/>
      <c r="F60" s="22"/>
      <c r="G60" s="22"/>
      <c r="H60" s="22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20" customFormat="1" x14ac:dyDescent="0.25">
      <c r="A61" s="2"/>
      <c r="B61" s="5"/>
      <c r="C61" s="1"/>
      <c r="D61" s="2"/>
      <c r="E61" s="2"/>
      <c r="F61" s="22"/>
      <c r="G61" s="22"/>
      <c r="H61" s="22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20" customFormat="1" x14ac:dyDescent="0.25">
      <c r="A62" s="2"/>
      <c r="B62" s="5"/>
      <c r="C62" s="1"/>
      <c r="D62" s="2"/>
      <c r="E62" s="2"/>
      <c r="F62" s="22"/>
      <c r="G62" s="22"/>
      <c r="H62" s="22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20" customFormat="1" x14ac:dyDescent="0.25">
      <c r="A63" s="2"/>
      <c r="B63" s="5"/>
      <c r="C63" s="1"/>
      <c r="D63" s="2"/>
      <c r="E63" s="2"/>
      <c r="F63" s="22"/>
      <c r="G63" s="22"/>
      <c r="H63" s="22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20" customFormat="1" x14ac:dyDescent="0.25">
      <c r="A64" s="2"/>
      <c r="B64" s="5"/>
      <c r="C64" s="1"/>
      <c r="D64" s="2"/>
      <c r="E64" s="2"/>
      <c r="F64" s="22"/>
      <c r="G64" s="22"/>
      <c r="H64" s="22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0" customFormat="1" x14ac:dyDescent="0.25">
      <c r="A65" s="2"/>
      <c r="B65" s="5"/>
      <c r="C65" s="1"/>
      <c r="D65" s="2"/>
      <c r="E65" s="2"/>
      <c r="F65" s="22"/>
      <c r="G65" s="22"/>
      <c r="H65" s="22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20" customFormat="1" x14ac:dyDescent="0.25">
      <c r="A66" s="2"/>
      <c r="B66" s="5"/>
      <c r="C66" s="1"/>
      <c r="D66" s="2"/>
      <c r="E66" s="2"/>
      <c r="F66" s="22"/>
      <c r="G66" s="22"/>
      <c r="H66" s="22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20" customFormat="1" x14ac:dyDescent="0.25">
      <c r="A67" s="2"/>
      <c r="B67" s="5"/>
      <c r="C67" s="1"/>
      <c r="D67" s="2"/>
      <c r="E67" s="2"/>
      <c r="F67" s="22"/>
      <c r="G67" s="22"/>
      <c r="H67" s="22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20" customFormat="1" x14ac:dyDescent="0.25">
      <c r="A68" s="2"/>
      <c r="B68" s="5"/>
      <c r="C68" s="1"/>
      <c r="D68" s="2"/>
      <c r="E68" s="2"/>
      <c r="F68" s="22"/>
      <c r="G68" s="22"/>
      <c r="H68" s="22"/>
      <c r="J68" s="1"/>
      <c r="K68" s="1"/>
      <c r="L68" s="1"/>
      <c r="M68" s="1"/>
      <c r="N68" s="1"/>
      <c r="O68" s="1"/>
      <c r="P68" s="1"/>
      <c r="Q68" s="1"/>
      <c r="R68" s="1"/>
      <c r="S68" s="1"/>
    </row>
  </sheetData>
  <autoFilter ref="A4:I34"/>
  <mergeCells count="14">
    <mergeCell ref="A1:I2"/>
    <mergeCell ref="J1:P4"/>
    <mergeCell ref="Q1:Q4"/>
    <mergeCell ref="A3:A4"/>
    <mergeCell ref="B3:B4"/>
    <mergeCell ref="C3:C4"/>
    <mergeCell ref="D3:D4"/>
    <mergeCell ref="E3:I3"/>
    <mergeCell ref="E20:H20"/>
    <mergeCell ref="E26:H26"/>
    <mergeCell ref="E27:H27"/>
    <mergeCell ref="E29:H29"/>
    <mergeCell ref="E30:H30"/>
    <mergeCell ref="E22:H22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6" orientation="portrait" r:id="rId1"/>
  <headerFooter differentFirst="1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8"/>
  <sheetViews>
    <sheetView view="pageBreakPreview" zoomScale="70" zoomScaleNormal="62" zoomScaleSheetLayoutView="70" workbookViewId="0">
      <pane xSplit="4" ySplit="4" topLeftCell="E23" activePane="bottomRight" state="frozen"/>
      <selection activeCell="E36" sqref="E36"/>
      <selection pane="topRight" activeCell="E36" sqref="E36"/>
      <selection pane="bottomLeft" activeCell="E36" sqref="E36"/>
      <selection pane="bottomRight" activeCell="E33" sqref="A1:P33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16.42578125" style="2" customWidth="1"/>
    <col min="6" max="6" width="17.5703125" style="20" customWidth="1"/>
    <col min="7" max="7" width="16.5703125" style="20" customWidth="1"/>
    <col min="8" max="8" width="17.5703125" style="20" customWidth="1"/>
    <col min="9" max="9" width="12.7109375" style="1" bestFit="1" customWidth="1"/>
    <col min="10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I1" s="170" t="s">
        <v>192</v>
      </c>
      <c r="J1" s="170"/>
      <c r="K1" s="170"/>
      <c r="L1" s="170"/>
      <c r="M1" s="170"/>
      <c r="N1" s="170"/>
      <c r="O1" s="170"/>
      <c r="P1" s="170" t="s">
        <v>188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70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72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191</v>
      </c>
      <c r="F3" s="174"/>
      <c r="G3" s="174"/>
      <c r="H3" s="174"/>
      <c r="I3" s="170"/>
      <c r="J3" s="170"/>
      <c r="K3" s="170"/>
      <c r="L3" s="170"/>
      <c r="M3" s="170"/>
      <c r="N3" s="170"/>
      <c r="O3" s="170"/>
      <c r="P3" s="170"/>
      <c r="Q3" s="36"/>
      <c r="R3" s="36"/>
    </row>
    <row r="4" spans="1:18" ht="86.25" customHeight="1" x14ac:dyDescent="0.25">
      <c r="A4" s="171"/>
      <c r="B4" s="172"/>
      <c r="C4" s="171"/>
      <c r="D4" s="171"/>
      <c r="E4" s="18" t="s">
        <v>193</v>
      </c>
      <c r="F4" s="18" t="s">
        <v>194</v>
      </c>
      <c r="G4" s="18" t="s">
        <v>92</v>
      </c>
      <c r="H4" s="8" t="s">
        <v>61</v>
      </c>
      <c r="I4" s="170"/>
      <c r="J4" s="170"/>
      <c r="K4" s="170"/>
      <c r="L4" s="170"/>
      <c r="M4" s="170"/>
      <c r="N4" s="170"/>
      <c r="O4" s="170"/>
      <c r="P4" s="170"/>
      <c r="Q4" s="36"/>
      <c r="R4" s="36"/>
    </row>
    <row r="5" spans="1:18" x14ac:dyDescent="0.25">
      <c r="A5" s="47">
        <v>1</v>
      </c>
      <c r="B5" s="48" t="s">
        <v>0</v>
      </c>
      <c r="C5" s="49" t="s">
        <v>1</v>
      </c>
      <c r="D5" s="50">
        <v>0</v>
      </c>
      <c r="E5" s="125">
        <v>140658.5</v>
      </c>
      <c r="F5" s="125">
        <v>585132.1</v>
      </c>
      <c r="G5" s="52">
        <f>E5/F5-1</f>
        <v>-0.75961240205416858</v>
      </c>
      <c r="H5" s="53">
        <f>IF(G5&lt;=0,0,5)</f>
        <v>0</v>
      </c>
      <c r="I5" s="10"/>
      <c r="J5" s="10"/>
      <c r="K5" s="10"/>
      <c r="L5" s="10"/>
      <c r="M5" s="10"/>
      <c r="N5" s="10"/>
      <c r="O5" s="10"/>
      <c r="P5" s="10"/>
    </row>
    <row r="6" spans="1:18" x14ac:dyDescent="0.25">
      <c r="A6" s="47">
        <v>2</v>
      </c>
      <c r="B6" s="48" t="s">
        <v>2</v>
      </c>
      <c r="C6" s="49" t="s">
        <v>3</v>
      </c>
      <c r="D6" s="50">
        <v>2</v>
      </c>
      <c r="E6" s="125">
        <v>8168652.7999999998</v>
      </c>
      <c r="F6" s="125">
        <v>21798823.390000001</v>
      </c>
      <c r="G6" s="52">
        <f t="shared" ref="G6:G32" si="0">E6/F6-1</f>
        <v>-0.62527093073531259</v>
      </c>
      <c r="H6" s="53">
        <f t="shared" ref="H6:H32" si="1">IF(G6&lt;=0,0,5)</f>
        <v>0</v>
      </c>
      <c r="I6" s="10"/>
      <c r="J6" s="10"/>
      <c r="K6" s="10"/>
      <c r="L6" s="10"/>
      <c r="M6" s="10"/>
      <c r="N6" s="10"/>
      <c r="O6" s="10"/>
      <c r="P6" s="10"/>
    </row>
    <row r="7" spans="1:18" x14ac:dyDescent="0.25">
      <c r="A7" s="47">
        <v>3</v>
      </c>
      <c r="B7" s="48" t="s">
        <v>4</v>
      </c>
      <c r="C7" s="49" t="s">
        <v>5</v>
      </c>
      <c r="D7" s="50">
        <v>70</v>
      </c>
      <c r="E7" s="125">
        <v>19470323.359999999</v>
      </c>
      <c r="F7" s="125">
        <v>15291795.609999999</v>
      </c>
      <c r="G7" s="52">
        <f t="shared" si="0"/>
        <v>0.2732529165683768</v>
      </c>
      <c r="H7" s="53">
        <f t="shared" si="1"/>
        <v>5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47">
        <v>4</v>
      </c>
      <c r="B8" s="48" t="s">
        <v>6</v>
      </c>
      <c r="C8" s="49" t="s">
        <v>7</v>
      </c>
      <c r="D8" s="50">
        <v>20</v>
      </c>
      <c r="E8" s="125">
        <v>275606.15999999997</v>
      </c>
      <c r="F8" s="125">
        <v>1097656.78</v>
      </c>
      <c r="G8" s="52">
        <f t="shared" si="0"/>
        <v>-0.74891408223251721</v>
      </c>
      <c r="H8" s="53">
        <f t="shared" si="1"/>
        <v>0</v>
      </c>
      <c r="I8" s="10"/>
      <c r="J8" s="10"/>
      <c r="K8" s="10"/>
      <c r="L8" s="10"/>
      <c r="M8" s="10"/>
      <c r="N8" s="10"/>
      <c r="O8" s="10"/>
      <c r="P8" s="10"/>
    </row>
    <row r="9" spans="1:18" ht="31.5" x14ac:dyDescent="0.25">
      <c r="A9" s="47">
        <v>5</v>
      </c>
      <c r="B9" s="48" t="s">
        <v>8</v>
      </c>
      <c r="C9" s="49" t="s">
        <v>9</v>
      </c>
      <c r="D9" s="50">
        <v>3</v>
      </c>
      <c r="E9" s="125">
        <v>128527.3</v>
      </c>
      <c r="F9" s="125">
        <v>55051</v>
      </c>
      <c r="G9" s="52">
        <f t="shared" si="0"/>
        <v>1.3346951009064321</v>
      </c>
      <c r="H9" s="53">
        <f t="shared" si="1"/>
        <v>5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125">
        <v>1759354.38</v>
      </c>
      <c r="F10" s="125">
        <v>2106528.66</v>
      </c>
      <c r="G10" s="52">
        <f t="shared" si="0"/>
        <v>-0.16480871425694266</v>
      </c>
      <c r="H10" s="53">
        <f t="shared" si="1"/>
        <v>0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125">
        <v>64858</v>
      </c>
      <c r="F11" s="125">
        <v>31600.1</v>
      </c>
      <c r="G11" s="52">
        <f t="shared" si="0"/>
        <v>1.0524618592979138</v>
      </c>
      <c r="H11" s="53">
        <f t="shared" si="1"/>
        <v>5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125">
        <v>328862.73</v>
      </c>
      <c r="F12" s="125">
        <v>11111.6</v>
      </c>
      <c r="G12" s="52">
        <f t="shared" si="0"/>
        <v>28.59634346088772</v>
      </c>
      <c r="H12" s="53">
        <f t="shared" si="1"/>
        <v>5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47">
        <v>9</v>
      </c>
      <c r="B13" s="48" t="s">
        <v>16</v>
      </c>
      <c r="C13" s="49" t="s">
        <v>17</v>
      </c>
      <c r="D13" s="50">
        <v>7</v>
      </c>
      <c r="E13" s="125">
        <v>20546324.420000002</v>
      </c>
      <c r="F13" s="125">
        <v>14716896.17</v>
      </c>
      <c r="G13" s="52">
        <f t="shared" si="0"/>
        <v>0.39610446269799304</v>
      </c>
      <c r="H13" s="53">
        <f t="shared" si="1"/>
        <v>5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125">
        <v>53537.25</v>
      </c>
      <c r="F14" s="125">
        <v>35067.19</v>
      </c>
      <c r="G14" s="52">
        <f t="shared" si="0"/>
        <v>0.52670487712303138</v>
      </c>
      <c r="H14" s="53">
        <f t="shared" si="1"/>
        <v>5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125">
        <v>31736907.649999999</v>
      </c>
      <c r="F15" s="125">
        <v>29083824.510000002</v>
      </c>
      <c r="G15" s="52">
        <f t="shared" si="0"/>
        <v>9.1221948443808598E-2</v>
      </c>
      <c r="H15" s="53">
        <f t="shared" si="1"/>
        <v>5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125">
        <v>29255891.41</v>
      </c>
      <c r="F16" s="125">
        <v>34638796.210000001</v>
      </c>
      <c r="G16" s="52">
        <f t="shared" si="0"/>
        <v>-0.15540103551421891</v>
      </c>
      <c r="H16" s="53">
        <f t="shared" si="1"/>
        <v>0</v>
      </c>
      <c r="I16" s="10"/>
      <c r="J16" s="10"/>
      <c r="K16" s="10"/>
      <c r="L16" s="10"/>
      <c r="M16" s="10"/>
      <c r="N16" s="10"/>
      <c r="O16" s="10"/>
      <c r="P16" s="10"/>
    </row>
    <row r="17" spans="1:16" s="5" customFormat="1" ht="20.2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125">
        <v>295768785.77999997</v>
      </c>
      <c r="F17" s="125">
        <v>1681609.21</v>
      </c>
      <c r="G17" s="52">
        <f t="shared" si="0"/>
        <v>174.88437552622585</v>
      </c>
      <c r="H17" s="53">
        <f t="shared" si="1"/>
        <v>5</v>
      </c>
      <c r="I17" s="20"/>
      <c r="J17" s="20"/>
      <c r="K17" s="20"/>
      <c r="L17" s="20"/>
      <c r="M17" s="20"/>
      <c r="N17" s="20"/>
      <c r="O17" s="20"/>
      <c r="P17" s="20"/>
    </row>
    <row r="18" spans="1:16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125">
        <v>2827871.82</v>
      </c>
      <c r="F18" s="125">
        <v>2324544.75</v>
      </c>
      <c r="G18" s="52">
        <f t="shared" si="0"/>
        <v>0.21652715870494643</v>
      </c>
      <c r="H18" s="53">
        <f t="shared" si="1"/>
        <v>5</v>
      </c>
      <c r="I18" s="10"/>
      <c r="J18" s="10"/>
      <c r="K18" s="10"/>
      <c r="L18" s="10"/>
      <c r="M18" s="10"/>
      <c r="N18" s="10"/>
      <c r="O18" s="10"/>
      <c r="P18" s="10"/>
    </row>
    <row r="19" spans="1:16" ht="23.25" customHeight="1" x14ac:dyDescent="0.25">
      <c r="A19" s="47">
        <v>15</v>
      </c>
      <c r="B19" s="48" t="s">
        <v>27</v>
      </c>
      <c r="C19" s="49" t="s">
        <v>28</v>
      </c>
      <c r="D19" s="50">
        <v>2</v>
      </c>
      <c r="E19" s="125">
        <v>36613870.090000004</v>
      </c>
      <c r="F19" s="125">
        <v>83170296.579999998</v>
      </c>
      <c r="G19" s="52">
        <f t="shared" si="0"/>
        <v>-0.55977227934035578</v>
      </c>
      <c r="H19" s="53">
        <f t="shared" si="1"/>
        <v>0</v>
      </c>
      <c r="I19" s="10"/>
      <c r="J19" s="10"/>
      <c r="K19" s="10"/>
      <c r="L19" s="10"/>
      <c r="M19" s="10"/>
      <c r="N19" s="10"/>
      <c r="O19" s="10"/>
      <c r="P19" s="10"/>
    </row>
    <row r="20" spans="1:16" s="5" customFormat="1" ht="37.5" customHeight="1" x14ac:dyDescent="0.25">
      <c r="A20" s="54">
        <v>16</v>
      </c>
      <c r="B20" s="55" t="s">
        <v>29</v>
      </c>
      <c r="C20" s="56" t="s">
        <v>30</v>
      </c>
      <c r="D20" s="57">
        <v>0</v>
      </c>
      <c r="E20" s="178" t="s">
        <v>93</v>
      </c>
      <c r="F20" s="179"/>
      <c r="G20" s="180"/>
      <c r="H20" s="127">
        <v>3.4</v>
      </c>
      <c r="I20" s="20"/>
      <c r="J20" s="20"/>
      <c r="K20" s="20"/>
      <c r="L20" s="20"/>
      <c r="M20" s="20"/>
      <c r="N20" s="20"/>
      <c r="O20" s="20"/>
      <c r="P20" s="20"/>
    </row>
    <row r="21" spans="1:16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125">
        <v>919550.31</v>
      </c>
      <c r="F21" s="125">
        <v>864547.68</v>
      </c>
      <c r="G21" s="52">
        <f t="shared" si="0"/>
        <v>6.3620123299619413E-2</v>
      </c>
      <c r="H21" s="53">
        <f t="shared" si="1"/>
        <v>5</v>
      </c>
      <c r="I21" s="10"/>
      <c r="J21" s="10"/>
      <c r="K21" s="10"/>
      <c r="L21" s="10"/>
      <c r="M21" s="10"/>
      <c r="N21" s="10"/>
      <c r="O21" s="10"/>
      <c r="P21" s="10"/>
    </row>
    <row r="22" spans="1:16" x14ac:dyDescent="0.25">
      <c r="A22" s="54">
        <v>18</v>
      </c>
      <c r="B22" s="55" t="s">
        <v>33</v>
      </c>
      <c r="C22" s="56" t="s">
        <v>34</v>
      </c>
      <c r="D22" s="57">
        <v>0</v>
      </c>
      <c r="E22" s="178" t="s">
        <v>93</v>
      </c>
      <c r="F22" s="179"/>
      <c r="G22" s="180"/>
      <c r="H22" s="127">
        <v>3.4</v>
      </c>
      <c r="I22" s="10"/>
      <c r="J22" s="10"/>
      <c r="K22" s="10"/>
      <c r="L22" s="10"/>
      <c r="M22" s="10"/>
      <c r="N22" s="10"/>
      <c r="O22" s="10"/>
      <c r="P22" s="10"/>
    </row>
    <row r="23" spans="1:16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125">
        <v>1000</v>
      </c>
      <c r="F23" s="125">
        <v>0</v>
      </c>
      <c r="G23" s="52">
        <v>1</v>
      </c>
      <c r="H23" s="53">
        <f t="shared" si="1"/>
        <v>5</v>
      </c>
      <c r="I23" s="66"/>
      <c r="J23" s="10"/>
      <c r="K23" s="10"/>
      <c r="L23" s="10"/>
      <c r="M23" s="10"/>
      <c r="N23" s="10"/>
      <c r="O23" s="10"/>
      <c r="P23" s="10"/>
    </row>
    <row r="24" spans="1:16" x14ac:dyDescent="0.25">
      <c r="A24" s="47">
        <v>20</v>
      </c>
      <c r="B24" s="48" t="s">
        <v>65</v>
      </c>
      <c r="C24" s="49" t="s">
        <v>38</v>
      </c>
      <c r="D24" s="50">
        <v>7</v>
      </c>
      <c r="E24" s="125">
        <v>188475150.69</v>
      </c>
      <c r="F24" s="125">
        <v>141877085.90000001</v>
      </c>
      <c r="G24" s="52">
        <f t="shared" si="0"/>
        <v>0.32843968068842311</v>
      </c>
      <c r="H24" s="53">
        <f t="shared" si="1"/>
        <v>5</v>
      </c>
      <c r="I24" s="10"/>
      <c r="J24" s="10"/>
      <c r="K24" s="10"/>
      <c r="L24" s="10"/>
      <c r="M24" s="10"/>
      <c r="N24" s="10"/>
      <c r="O24" s="10"/>
      <c r="P24" s="10"/>
    </row>
    <row r="25" spans="1:16" x14ac:dyDescent="0.25">
      <c r="A25" s="47">
        <v>21</v>
      </c>
      <c r="B25" s="48" t="s">
        <v>39</v>
      </c>
      <c r="C25" s="49" t="s">
        <v>45</v>
      </c>
      <c r="D25" s="50">
        <v>0</v>
      </c>
      <c r="E25" s="125">
        <v>57889</v>
      </c>
      <c r="F25" s="125">
        <v>0</v>
      </c>
      <c r="G25" s="52">
        <v>1</v>
      </c>
      <c r="H25" s="53">
        <f t="shared" si="1"/>
        <v>5</v>
      </c>
      <c r="I25" s="10"/>
      <c r="J25" s="10"/>
      <c r="K25" s="10"/>
      <c r="L25" s="10"/>
      <c r="M25" s="10"/>
      <c r="N25" s="10"/>
      <c r="O25" s="10"/>
      <c r="P25" s="10"/>
    </row>
    <row r="26" spans="1:16" ht="31.5" x14ac:dyDescent="0.25">
      <c r="A26" s="54">
        <v>22</v>
      </c>
      <c r="B26" s="55" t="s">
        <v>59</v>
      </c>
      <c r="C26" s="56" t="s">
        <v>57</v>
      </c>
      <c r="D26" s="57">
        <v>0</v>
      </c>
      <c r="E26" s="178" t="s">
        <v>93</v>
      </c>
      <c r="F26" s="179"/>
      <c r="G26" s="180"/>
      <c r="H26" s="127">
        <v>3.4</v>
      </c>
      <c r="I26" s="10"/>
      <c r="J26" s="10"/>
      <c r="K26" s="10"/>
      <c r="L26" s="10"/>
      <c r="M26" s="10"/>
      <c r="N26" s="10"/>
      <c r="O26" s="10"/>
      <c r="P26" s="10"/>
    </row>
    <row r="27" spans="1:16" ht="31.5" x14ac:dyDescent="0.25">
      <c r="A27" s="54">
        <v>23</v>
      </c>
      <c r="B27" s="55" t="s">
        <v>52</v>
      </c>
      <c r="C27" s="56" t="s">
        <v>53</v>
      </c>
      <c r="D27" s="57">
        <v>0</v>
      </c>
      <c r="E27" s="178" t="s">
        <v>93</v>
      </c>
      <c r="F27" s="179"/>
      <c r="G27" s="180"/>
      <c r="H27" s="127">
        <v>3.4</v>
      </c>
      <c r="I27" s="10"/>
      <c r="J27" s="10"/>
      <c r="K27" s="10"/>
      <c r="L27" s="10"/>
      <c r="M27" s="10"/>
      <c r="N27" s="10"/>
      <c r="O27" s="10"/>
      <c r="P27" s="10"/>
    </row>
    <row r="28" spans="1:16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125">
        <v>3543458.08</v>
      </c>
      <c r="F28" s="125">
        <v>15146368.050000001</v>
      </c>
      <c r="G28" s="52">
        <f t="shared" si="0"/>
        <v>-0.76605229264846764</v>
      </c>
      <c r="H28" s="53">
        <f t="shared" si="1"/>
        <v>0</v>
      </c>
      <c r="I28" s="10"/>
      <c r="J28" s="10"/>
      <c r="K28" s="10"/>
      <c r="L28" s="10"/>
      <c r="M28" s="10"/>
      <c r="N28" s="10"/>
      <c r="O28" s="10"/>
      <c r="P28" s="10"/>
    </row>
    <row r="29" spans="1:16" s="40" customFormat="1" ht="30.75" customHeight="1" x14ac:dyDescent="0.25">
      <c r="A29" s="54">
        <v>25</v>
      </c>
      <c r="B29" s="55" t="s">
        <v>40</v>
      </c>
      <c r="C29" s="56" t="s">
        <v>50</v>
      </c>
      <c r="D29" s="57">
        <v>0</v>
      </c>
      <c r="E29" s="178" t="s">
        <v>93</v>
      </c>
      <c r="F29" s="179"/>
      <c r="G29" s="180"/>
      <c r="H29" s="127">
        <v>3.4</v>
      </c>
      <c r="I29" s="10"/>
      <c r="J29" s="10"/>
      <c r="K29" s="10"/>
      <c r="L29" s="10"/>
      <c r="M29" s="10"/>
      <c r="N29" s="10"/>
      <c r="O29" s="10"/>
      <c r="P29" s="10"/>
    </row>
    <row r="30" spans="1:16" s="40" customFormat="1" ht="31.5" x14ac:dyDescent="0.25">
      <c r="A30" s="54">
        <v>26</v>
      </c>
      <c r="B30" s="55" t="s">
        <v>55</v>
      </c>
      <c r="C30" s="56" t="s">
        <v>56</v>
      </c>
      <c r="D30" s="57">
        <v>0</v>
      </c>
      <c r="E30" s="178" t="s">
        <v>93</v>
      </c>
      <c r="F30" s="179"/>
      <c r="G30" s="180"/>
      <c r="H30" s="127">
        <v>3.4</v>
      </c>
      <c r="I30" s="10"/>
      <c r="J30" s="10"/>
      <c r="K30" s="10"/>
      <c r="L30" s="10"/>
      <c r="M30" s="10"/>
      <c r="N30" s="10"/>
      <c r="O30" s="10"/>
      <c r="P30" s="10"/>
    </row>
    <row r="31" spans="1:16" x14ac:dyDescent="0.25">
      <c r="A31" s="47">
        <v>27</v>
      </c>
      <c r="B31" s="48" t="s">
        <v>69</v>
      </c>
      <c r="C31" s="49" t="s">
        <v>70</v>
      </c>
      <c r="D31" s="50">
        <v>0</v>
      </c>
      <c r="E31" s="125">
        <v>19007962.23</v>
      </c>
      <c r="F31" s="125">
        <v>18141466</v>
      </c>
      <c r="G31" s="52">
        <f t="shared" si="0"/>
        <v>4.7763297078637468E-2</v>
      </c>
      <c r="H31" s="53">
        <f t="shared" si="1"/>
        <v>5</v>
      </c>
      <c r="I31" s="10"/>
      <c r="J31" s="10"/>
      <c r="K31" s="10"/>
      <c r="L31" s="10"/>
      <c r="M31" s="10"/>
      <c r="N31" s="10"/>
      <c r="O31" s="10"/>
      <c r="P31" s="10"/>
    </row>
    <row r="32" spans="1:16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125">
        <v>344960.4</v>
      </c>
      <c r="F32" s="125">
        <v>70000</v>
      </c>
      <c r="G32" s="52">
        <f t="shared" si="0"/>
        <v>3.9280057142857148</v>
      </c>
      <c r="H32" s="53">
        <f t="shared" si="1"/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20.25" customHeight="1" x14ac:dyDescent="0.25">
      <c r="A33" s="34"/>
      <c r="B33" s="20"/>
      <c r="C33" s="10"/>
      <c r="D33" s="34"/>
      <c r="E33" s="125">
        <f>SUM(E5:E32)</f>
        <v>659490002.36000001</v>
      </c>
      <c r="F33" s="125">
        <f>SUM(F5:F32)</f>
        <v>382728201.49000007</v>
      </c>
      <c r="G33" s="28" t="s">
        <v>140</v>
      </c>
      <c r="H33" s="35">
        <f>SUM(H5:H32)/28</f>
        <v>3.4071428571428579</v>
      </c>
      <c r="I33" s="10"/>
      <c r="J33" s="10"/>
      <c r="K33" s="10"/>
      <c r="L33" s="10"/>
      <c r="M33" s="10"/>
      <c r="N33" s="10"/>
      <c r="O33" s="10"/>
      <c r="P33" s="10"/>
    </row>
    <row r="34" spans="1:16" ht="130.15" customHeight="1" x14ac:dyDescent="0.25">
      <c r="A34" s="34"/>
      <c r="B34" s="20"/>
      <c r="C34" s="10"/>
      <c r="D34" s="11"/>
      <c r="E34" s="11"/>
      <c r="F34" s="19"/>
      <c r="G34" s="19"/>
      <c r="H34" s="33"/>
      <c r="I34" s="10"/>
      <c r="J34" s="10"/>
      <c r="K34" s="10"/>
      <c r="L34" s="10"/>
      <c r="M34" s="10"/>
      <c r="N34" s="10"/>
      <c r="O34" s="10"/>
      <c r="P34" s="10"/>
    </row>
    <row r="56" spans="1:18" s="20" customFormat="1" x14ac:dyDescent="0.25">
      <c r="A56" s="2"/>
      <c r="B56" s="5"/>
      <c r="C56" s="1"/>
      <c r="D56" s="2"/>
      <c r="E56" s="2"/>
      <c r="F56" s="22"/>
      <c r="G56" s="2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20" customFormat="1" x14ac:dyDescent="0.25">
      <c r="A57" s="2"/>
      <c r="B57" s="5"/>
      <c r="C57" s="1"/>
      <c r="D57" s="2"/>
      <c r="E57" s="2"/>
      <c r="F57" s="22"/>
      <c r="G57" s="2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20" customFormat="1" x14ac:dyDescent="0.25">
      <c r="A58" s="2"/>
      <c r="B58" s="5"/>
      <c r="C58" s="1"/>
      <c r="D58" s="2"/>
      <c r="E58" s="2"/>
      <c r="F58" s="22"/>
      <c r="G58" s="2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20" customFormat="1" x14ac:dyDescent="0.25">
      <c r="A59" s="2"/>
      <c r="B59" s="5"/>
      <c r="C59" s="1"/>
      <c r="D59" s="2"/>
      <c r="E59" s="2"/>
      <c r="F59" s="22"/>
      <c r="G59" s="2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20" customFormat="1" x14ac:dyDescent="0.25">
      <c r="A60" s="2"/>
      <c r="B60" s="5"/>
      <c r="C60" s="1"/>
      <c r="D60" s="2"/>
      <c r="E60" s="2"/>
      <c r="F60" s="22"/>
      <c r="G60" s="2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20" customFormat="1" x14ac:dyDescent="0.25">
      <c r="A61" s="2"/>
      <c r="B61" s="5"/>
      <c r="C61" s="1"/>
      <c r="D61" s="2"/>
      <c r="E61" s="2"/>
      <c r="F61" s="22"/>
      <c r="G61" s="2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20" customFormat="1" x14ac:dyDescent="0.25">
      <c r="A62" s="2"/>
      <c r="B62" s="5"/>
      <c r="C62" s="1"/>
      <c r="D62" s="2"/>
      <c r="E62" s="2"/>
      <c r="F62" s="22"/>
      <c r="G62" s="2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20" customFormat="1" x14ac:dyDescent="0.25">
      <c r="A63" s="2"/>
      <c r="B63" s="5"/>
      <c r="C63" s="1"/>
      <c r="D63" s="2"/>
      <c r="E63" s="2"/>
      <c r="F63" s="22"/>
      <c r="G63" s="2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20" customFormat="1" x14ac:dyDescent="0.25">
      <c r="A64" s="2"/>
      <c r="B64" s="5"/>
      <c r="C64" s="1"/>
      <c r="D64" s="2"/>
      <c r="E64" s="2"/>
      <c r="F64" s="22"/>
      <c r="G64" s="2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20" customFormat="1" x14ac:dyDescent="0.25">
      <c r="A65" s="2"/>
      <c r="B65" s="5"/>
      <c r="C65" s="1"/>
      <c r="D65" s="2"/>
      <c r="E65" s="2"/>
      <c r="F65" s="22"/>
      <c r="G65" s="2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20" customFormat="1" x14ac:dyDescent="0.25">
      <c r="A66" s="2"/>
      <c r="B66" s="5"/>
      <c r="C66" s="1"/>
      <c r="D66" s="2"/>
      <c r="E66" s="2"/>
      <c r="F66" s="22"/>
      <c r="G66" s="2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20" customFormat="1" x14ac:dyDescent="0.25">
      <c r="A67" s="2"/>
      <c r="B67" s="5"/>
      <c r="C67" s="1"/>
      <c r="D67" s="2"/>
      <c r="E67" s="2"/>
      <c r="F67" s="22"/>
      <c r="G67" s="2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20" customFormat="1" x14ac:dyDescent="0.25">
      <c r="A68" s="2"/>
      <c r="B68" s="5"/>
      <c r="C68" s="1"/>
      <c r="D68" s="2"/>
      <c r="E68" s="2"/>
      <c r="F68" s="22"/>
      <c r="G68" s="22"/>
      <c r="I68" s="1"/>
      <c r="J68" s="1"/>
      <c r="K68" s="1"/>
      <c r="L68" s="1"/>
      <c r="M68" s="1"/>
      <c r="N68" s="1"/>
      <c r="O68" s="1"/>
      <c r="P68" s="1"/>
      <c r="Q68" s="1"/>
      <c r="R68" s="1"/>
    </row>
  </sheetData>
  <autoFilter ref="A4:H34"/>
  <mergeCells count="14">
    <mergeCell ref="A1:H2"/>
    <mergeCell ref="I1:O4"/>
    <mergeCell ref="P1:P4"/>
    <mergeCell ref="A3:A4"/>
    <mergeCell ref="B3:B4"/>
    <mergeCell ref="C3:C4"/>
    <mergeCell ref="D3:D4"/>
    <mergeCell ref="E3:H3"/>
    <mergeCell ref="E29:G29"/>
    <mergeCell ref="E30:G30"/>
    <mergeCell ref="E20:G20"/>
    <mergeCell ref="E22:G22"/>
    <mergeCell ref="E26:G26"/>
    <mergeCell ref="E27:G27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6" orientation="portrait" r:id="rId1"/>
  <headerFooter differentFirst="1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68"/>
  <sheetViews>
    <sheetView view="pageBreakPreview" zoomScale="70" zoomScaleNormal="62" zoomScaleSheetLayoutView="70" workbookViewId="0">
      <pane xSplit="4" ySplit="4" topLeftCell="E5" activePane="bottomRight" state="frozen"/>
      <selection activeCell="E36" sqref="E36"/>
      <selection pane="topRight" activeCell="E36" sqref="E36"/>
      <selection pane="bottomLeft" activeCell="E36" sqref="E36"/>
      <selection pane="bottomRight" activeCell="J20" sqref="J20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42.85546875" style="2" customWidth="1"/>
    <col min="6" max="6" width="24.85546875" style="20" customWidth="1"/>
    <col min="7" max="7" width="12.7109375" style="1" bestFit="1" customWidth="1"/>
    <col min="8" max="12" width="9.140625" style="1"/>
    <col min="13" max="13" width="31.28515625" style="1" customWidth="1"/>
    <col min="14" max="14" width="36.5703125" style="1" customWidth="1"/>
    <col min="15" max="15" width="9.140625" style="1"/>
    <col min="16" max="16" width="71.28515625" style="1" customWidth="1"/>
    <col min="17" max="16384" width="9.140625" style="1"/>
  </cols>
  <sheetData>
    <row r="1" spans="1:16" ht="15.75" customHeight="1" x14ac:dyDescent="0.25">
      <c r="A1" s="167" t="s">
        <v>185</v>
      </c>
      <c r="B1" s="168"/>
      <c r="C1" s="168"/>
      <c r="D1" s="168"/>
      <c r="E1" s="168"/>
      <c r="F1" s="168"/>
      <c r="G1" s="170" t="s">
        <v>196</v>
      </c>
      <c r="H1" s="170"/>
      <c r="I1" s="170"/>
      <c r="J1" s="170"/>
      <c r="K1" s="170"/>
      <c r="L1" s="170"/>
      <c r="M1" s="170"/>
      <c r="N1" s="170" t="s">
        <v>188</v>
      </c>
      <c r="O1" s="36"/>
      <c r="P1" s="36"/>
    </row>
    <row r="2" spans="1:16" ht="18.75" customHeight="1" x14ac:dyDescent="0.25">
      <c r="A2" s="169"/>
      <c r="B2" s="169"/>
      <c r="C2" s="169"/>
      <c r="D2" s="169"/>
      <c r="E2" s="169"/>
      <c r="F2" s="169"/>
      <c r="G2" s="170"/>
      <c r="H2" s="170"/>
      <c r="I2" s="170"/>
      <c r="J2" s="170"/>
      <c r="K2" s="170"/>
      <c r="L2" s="170"/>
      <c r="M2" s="170"/>
      <c r="N2" s="170"/>
      <c r="O2" s="36"/>
      <c r="P2" s="36"/>
    </row>
    <row r="3" spans="1:16" s="5" customFormat="1" ht="72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195</v>
      </c>
      <c r="F3" s="174"/>
      <c r="G3" s="170"/>
      <c r="H3" s="170"/>
      <c r="I3" s="170"/>
      <c r="J3" s="170"/>
      <c r="K3" s="170"/>
      <c r="L3" s="170"/>
      <c r="M3" s="170"/>
      <c r="N3" s="170"/>
      <c r="O3" s="36"/>
      <c r="P3" s="36"/>
    </row>
    <row r="4" spans="1:16" ht="86.25" customHeight="1" x14ac:dyDescent="0.25">
      <c r="A4" s="171"/>
      <c r="B4" s="172"/>
      <c r="C4" s="171"/>
      <c r="D4" s="171"/>
      <c r="E4" s="18" t="s">
        <v>197</v>
      </c>
      <c r="F4" s="8" t="s">
        <v>61</v>
      </c>
      <c r="G4" s="170"/>
      <c r="H4" s="170"/>
      <c r="I4" s="170"/>
      <c r="J4" s="170"/>
      <c r="K4" s="170"/>
      <c r="L4" s="170"/>
      <c r="M4" s="170"/>
      <c r="N4" s="170"/>
      <c r="O4" s="36"/>
      <c r="P4" s="36"/>
    </row>
    <row r="5" spans="1:16" x14ac:dyDescent="0.25">
      <c r="A5" s="47">
        <v>1</v>
      </c>
      <c r="B5" s="48" t="s">
        <v>0</v>
      </c>
      <c r="C5" s="49" t="s">
        <v>1</v>
      </c>
      <c r="D5" s="50">
        <v>0</v>
      </c>
      <c r="E5" s="111">
        <v>1</v>
      </c>
      <c r="F5" s="53">
        <f>IF(E5=1,5,0)</f>
        <v>5</v>
      </c>
      <c r="G5" s="10"/>
      <c r="H5" s="10"/>
      <c r="I5" s="10"/>
      <c r="J5" s="10"/>
      <c r="K5" s="10"/>
      <c r="L5" s="10"/>
      <c r="M5" s="10"/>
      <c r="N5" s="10"/>
    </row>
    <row r="6" spans="1:16" x14ac:dyDescent="0.25">
      <c r="A6" s="47">
        <v>2</v>
      </c>
      <c r="B6" s="48" t="s">
        <v>2</v>
      </c>
      <c r="C6" s="49" t="s">
        <v>3</v>
      </c>
      <c r="D6" s="50">
        <v>2</v>
      </c>
      <c r="E6" s="111">
        <v>1</v>
      </c>
      <c r="F6" s="53">
        <f t="shared" ref="F6:F31" si="0">IF(E6=1,5,0)</f>
        <v>5</v>
      </c>
      <c r="G6" s="10"/>
      <c r="H6" s="10"/>
      <c r="I6" s="10"/>
      <c r="J6" s="10"/>
      <c r="K6" s="10"/>
      <c r="L6" s="10"/>
      <c r="M6" s="10"/>
      <c r="N6" s="10"/>
    </row>
    <row r="7" spans="1:16" x14ac:dyDescent="0.25">
      <c r="A7" s="47">
        <v>3</v>
      </c>
      <c r="B7" s="48" t="s">
        <v>4</v>
      </c>
      <c r="C7" s="49" t="s">
        <v>5</v>
      </c>
      <c r="D7" s="50">
        <v>70</v>
      </c>
      <c r="E7" s="111">
        <v>1</v>
      </c>
      <c r="F7" s="53">
        <f t="shared" si="0"/>
        <v>5</v>
      </c>
      <c r="G7" s="10"/>
      <c r="H7" s="10"/>
      <c r="I7" s="10"/>
      <c r="J7" s="10"/>
      <c r="K7" s="10"/>
      <c r="L7" s="10"/>
      <c r="M7" s="10"/>
      <c r="N7" s="10"/>
    </row>
    <row r="8" spans="1:16" x14ac:dyDescent="0.25">
      <c r="A8" s="47">
        <v>4</v>
      </c>
      <c r="B8" s="48" t="s">
        <v>6</v>
      </c>
      <c r="C8" s="49" t="s">
        <v>7</v>
      </c>
      <c r="D8" s="50">
        <v>20</v>
      </c>
      <c r="E8" s="111">
        <v>1</v>
      </c>
      <c r="F8" s="53">
        <f t="shared" si="0"/>
        <v>5</v>
      </c>
      <c r="G8" s="10"/>
      <c r="H8" s="10"/>
      <c r="I8" s="10"/>
      <c r="J8" s="10"/>
      <c r="K8" s="10"/>
      <c r="L8" s="10"/>
      <c r="M8" s="10"/>
      <c r="N8" s="10"/>
    </row>
    <row r="9" spans="1:16" ht="31.5" x14ac:dyDescent="0.25">
      <c r="A9" s="47">
        <v>5</v>
      </c>
      <c r="B9" s="48" t="s">
        <v>8</v>
      </c>
      <c r="C9" s="49" t="s">
        <v>9</v>
      </c>
      <c r="D9" s="50">
        <v>3</v>
      </c>
      <c r="E9" s="111">
        <v>1</v>
      </c>
      <c r="F9" s="53">
        <f t="shared" si="0"/>
        <v>5</v>
      </c>
      <c r="G9" s="10"/>
      <c r="H9" s="10"/>
      <c r="I9" s="10"/>
      <c r="J9" s="10"/>
      <c r="K9" s="10"/>
      <c r="L9" s="10"/>
      <c r="M9" s="10"/>
      <c r="N9" s="10"/>
    </row>
    <row r="10" spans="1:16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111">
        <v>1</v>
      </c>
      <c r="F10" s="53">
        <f t="shared" si="0"/>
        <v>5</v>
      </c>
      <c r="G10" s="10"/>
      <c r="H10" s="10"/>
      <c r="I10" s="10"/>
      <c r="J10" s="10"/>
      <c r="K10" s="10"/>
      <c r="L10" s="10"/>
      <c r="M10" s="10"/>
      <c r="N10" s="10"/>
    </row>
    <row r="11" spans="1:16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111">
        <v>1</v>
      </c>
      <c r="F11" s="53">
        <f t="shared" si="0"/>
        <v>5</v>
      </c>
      <c r="G11" s="10"/>
      <c r="H11" s="10"/>
      <c r="I11" s="10"/>
      <c r="J11" s="10"/>
      <c r="K11" s="10"/>
      <c r="L11" s="10"/>
      <c r="M11" s="10"/>
      <c r="N11" s="10"/>
    </row>
    <row r="12" spans="1:16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111">
        <v>1</v>
      </c>
      <c r="F12" s="53">
        <f t="shared" si="0"/>
        <v>5</v>
      </c>
      <c r="G12" s="10"/>
      <c r="H12" s="10"/>
      <c r="I12" s="10"/>
      <c r="J12" s="10"/>
      <c r="K12" s="10"/>
      <c r="L12" s="10"/>
      <c r="M12" s="10"/>
      <c r="N12" s="10"/>
    </row>
    <row r="13" spans="1:16" ht="31.5" x14ac:dyDescent="0.25">
      <c r="A13" s="47">
        <v>9</v>
      </c>
      <c r="B13" s="48" t="s">
        <v>16</v>
      </c>
      <c r="C13" s="49" t="s">
        <v>17</v>
      </c>
      <c r="D13" s="50">
        <v>7</v>
      </c>
      <c r="E13" s="111">
        <v>1</v>
      </c>
      <c r="F13" s="53">
        <f t="shared" si="0"/>
        <v>5</v>
      </c>
      <c r="G13" s="10"/>
      <c r="H13" s="10"/>
      <c r="I13" s="10"/>
      <c r="J13" s="10"/>
      <c r="K13" s="10"/>
      <c r="L13" s="10"/>
      <c r="M13" s="10"/>
      <c r="N13" s="10"/>
    </row>
    <row r="14" spans="1:16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111">
        <v>1</v>
      </c>
      <c r="F14" s="53">
        <f t="shared" si="0"/>
        <v>5</v>
      </c>
      <c r="G14" s="10"/>
      <c r="H14" s="10"/>
      <c r="I14" s="10"/>
      <c r="J14" s="10"/>
      <c r="K14" s="10"/>
      <c r="L14" s="10"/>
      <c r="M14" s="10"/>
      <c r="N14" s="10"/>
    </row>
    <row r="15" spans="1:16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111">
        <v>1</v>
      </c>
      <c r="F15" s="53">
        <f t="shared" si="0"/>
        <v>5</v>
      </c>
      <c r="G15" s="10"/>
      <c r="H15" s="10"/>
      <c r="I15" s="10"/>
      <c r="J15" s="10"/>
      <c r="K15" s="10"/>
      <c r="L15" s="10"/>
      <c r="M15" s="10"/>
      <c r="N15" s="10"/>
    </row>
    <row r="16" spans="1:16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111">
        <v>1</v>
      </c>
      <c r="F16" s="53">
        <f t="shared" si="0"/>
        <v>5</v>
      </c>
      <c r="G16" s="10"/>
      <c r="H16" s="10"/>
      <c r="I16" s="10"/>
      <c r="J16" s="10"/>
      <c r="K16" s="10"/>
      <c r="L16" s="10"/>
      <c r="M16" s="10"/>
      <c r="N16" s="10"/>
    </row>
    <row r="17" spans="1:14" s="5" customFormat="1" ht="20.2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111">
        <v>1</v>
      </c>
      <c r="F17" s="53">
        <f t="shared" si="0"/>
        <v>5</v>
      </c>
      <c r="G17" s="20"/>
      <c r="H17" s="20"/>
      <c r="I17" s="20"/>
      <c r="J17" s="20"/>
      <c r="K17" s="20"/>
      <c r="L17" s="20"/>
      <c r="M17" s="20"/>
      <c r="N17" s="20"/>
    </row>
    <row r="18" spans="1:14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111">
        <v>1</v>
      </c>
      <c r="F18" s="53">
        <f t="shared" si="0"/>
        <v>5</v>
      </c>
      <c r="G18" s="10"/>
      <c r="H18" s="10"/>
      <c r="I18" s="10"/>
      <c r="J18" s="10"/>
      <c r="K18" s="10"/>
      <c r="L18" s="10"/>
      <c r="M18" s="10"/>
      <c r="N18" s="10"/>
    </row>
    <row r="19" spans="1:14" ht="23.25" customHeight="1" x14ac:dyDescent="0.25">
      <c r="A19" s="47">
        <v>15</v>
      </c>
      <c r="B19" s="48" t="s">
        <v>27</v>
      </c>
      <c r="C19" s="49" t="s">
        <v>28</v>
      </c>
      <c r="D19" s="50">
        <v>2</v>
      </c>
      <c r="E19" s="111">
        <v>1</v>
      </c>
      <c r="F19" s="53">
        <f t="shared" si="0"/>
        <v>5</v>
      </c>
      <c r="G19" s="10"/>
      <c r="H19" s="10"/>
      <c r="I19" s="10"/>
      <c r="J19" s="10"/>
      <c r="K19" s="10"/>
      <c r="L19" s="10"/>
      <c r="M19" s="10"/>
      <c r="N19" s="10"/>
    </row>
    <row r="20" spans="1:14" s="5" customFormat="1" ht="37.5" customHeight="1" x14ac:dyDescent="0.25">
      <c r="A20" s="47">
        <v>16</v>
      </c>
      <c r="B20" s="48" t="s">
        <v>29</v>
      </c>
      <c r="C20" s="49" t="s">
        <v>30</v>
      </c>
      <c r="D20" s="50">
        <v>0</v>
      </c>
      <c r="E20" s="111">
        <v>1</v>
      </c>
      <c r="F20" s="53">
        <f t="shared" si="0"/>
        <v>5</v>
      </c>
      <c r="G20" s="20"/>
      <c r="H20" s="20"/>
      <c r="I20" s="20"/>
      <c r="J20" s="20"/>
      <c r="K20" s="20"/>
      <c r="L20" s="20"/>
      <c r="M20" s="20"/>
      <c r="N20" s="20"/>
    </row>
    <row r="21" spans="1:14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111">
        <v>1</v>
      </c>
      <c r="F21" s="53">
        <f t="shared" si="0"/>
        <v>5</v>
      </c>
      <c r="G21" s="10"/>
      <c r="H21" s="10"/>
      <c r="I21" s="10"/>
      <c r="J21" s="10"/>
      <c r="K21" s="10"/>
      <c r="L21" s="10"/>
      <c r="M21" s="10"/>
      <c r="N21" s="10"/>
    </row>
    <row r="22" spans="1:14" x14ac:dyDescent="0.25">
      <c r="A22" s="47">
        <v>18</v>
      </c>
      <c r="B22" s="48" t="s">
        <v>33</v>
      </c>
      <c r="C22" s="49" t="s">
        <v>34</v>
      </c>
      <c r="D22" s="50">
        <v>0</v>
      </c>
      <c r="E22" s="111">
        <v>1</v>
      </c>
      <c r="F22" s="53">
        <f t="shared" si="0"/>
        <v>5</v>
      </c>
      <c r="G22" s="10"/>
      <c r="H22" s="10"/>
      <c r="I22" s="10"/>
      <c r="J22" s="10"/>
      <c r="K22" s="10"/>
      <c r="L22" s="10"/>
      <c r="M22" s="10"/>
      <c r="N22" s="10"/>
    </row>
    <row r="23" spans="1:14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111">
        <v>1</v>
      </c>
      <c r="F23" s="53">
        <f t="shared" si="0"/>
        <v>5</v>
      </c>
      <c r="G23" s="66"/>
      <c r="H23" s="10"/>
      <c r="I23" s="10"/>
      <c r="J23" s="10"/>
      <c r="K23" s="10"/>
      <c r="L23" s="10"/>
      <c r="M23" s="10"/>
      <c r="N23" s="10"/>
    </row>
    <row r="24" spans="1:14" x14ac:dyDescent="0.25">
      <c r="A24" s="47">
        <v>20</v>
      </c>
      <c r="B24" s="48" t="s">
        <v>65</v>
      </c>
      <c r="C24" s="49" t="s">
        <v>38</v>
      </c>
      <c r="D24" s="50">
        <v>7</v>
      </c>
      <c r="E24" s="111">
        <v>1</v>
      </c>
      <c r="F24" s="53">
        <f t="shared" si="0"/>
        <v>5</v>
      </c>
      <c r="G24" s="10"/>
      <c r="H24" s="10"/>
      <c r="I24" s="10"/>
      <c r="J24" s="10"/>
      <c r="K24" s="10"/>
      <c r="L24" s="10"/>
      <c r="M24" s="10"/>
      <c r="N24" s="10"/>
    </row>
    <row r="25" spans="1:14" x14ac:dyDescent="0.25">
      <c r="A25" s="47">
        <v>21</v>
      </c>
      <c r="B25" s="48" t="s">
        <v>39</v>
      </c>
      <c r="C25" s="49" t="s">
        <v>45</v>
      </c>
      <c r="D25" s="50">
        <v>0</v>
      </c>
      <c r="E25" s="111">
        <v>1</v>
      </c>
      <c r="F25" s="53">
        <f t="shared" si="0"/>
        <v>5</v>
      </c>
      <c r="G25" s="10"/>
      <c r="H25" s="10"/>
      <c r="I25" s="10"/>
      <c r="J25" s="10"/>
      <c r="K25" s="10"/>
      <c r="L25" s="10"/>
      <c r="M25" s="10"/>
      <c r="N25" s="10"/>
    </row>
    <row r="26" spans="1:14" ht="31.5" x14ac:dyDescent="0.25">
      <c r="A26" s="47">
        <v>22</v>
      </c>
      <c r="B26" s="48" t="s">
        <v>59</v>
      </c>
      <c r="C26" s="49" t="s">
        <v>57</v>
      </c>
      <c r="D26" s="50">
        <v>0</v>
      </c>
      <c r="E26" s="111">
        <v>1</v>
      </c>
      <c r="F26" s="53">
        <f t="shared" si="0"/>
        <v>5</v>
      </c>
      <c r="G26" s="10"/>
      <c r="H26" s="10"/>
      <c r="I26" s="10"/>
      <c r="J26" s="10"/>
      <c r="K26" s="10"/>
      <c r="L26" s="10"/>
      <c r="M26" s="10"/>
      <c r="N26" s="10"/>
    </row>
    <row r="27" spans="1:14" ht="31.5" x14ac:dyDescent="0.25">
      <c r="A27" s="47">
        <v>23</v>
      </c>
      <c r="B27" s="48" t="s">
        <v>52</v>
      </c>
      <c r="C27" s="49" t="s">
        <v>53</v>
      </c>
      <c r="D27" s="50">
        <v>0</v>
      </c>
      <c r="E27" s="111">
        <v>1</v>
      </c>
      <c r="F27" s="53">
        <f t="shared" si="0"/>
        <v>5</v>
      </c>
      <c r="G27" s="10"/>
      <c r="H27" s="10"/>
      <c r="I27" s="10"/>
      <c r="J27" s="10"/>
      <c r="K27" s="10"/>
      <c r="L27" s="10"/>
      <c r="M27" s="10"/>
      <c r="N27" s="10"/>
    </row>
    <row r="28" spans="1:14" s="40" customFormat="1" x14ac:dyDescent="0.25">
      <c r="A28" s="47">
        <v>24</v>
      </c>
      <c r="B28" s="48" t="s">
        <v>66</v>
      </c>
      <c r="C28" s="49" t="s">
        <v>49</v>
      </c>
      <c r="D28" s="50">
        <v>36</v>
      </c>
      <c r="E28" s="111">
        <v>1</v>
      </c>
      <c r="F28" s="53">
        <f t="shared" si="0"/>
        <v>5</v>
      </c>
      <c r="G28" s="10"/>
      <c r="H28" s="10"/>
      <c r="I28" s="10"/>
      <c r="J28" s="10"/>
      <c r="K28" s="10"/>
      <c r="L28" s="10"/>
      <c r="M28" s="10"/>
      <c r="N28" s="10"/>
    </row>
    <row r="29" spans="1:14" s="40" customFormat="1" ht="30.75" customHeight="1" x14ac:dyDescent="0.25">
      <c r="A29" s="47">
        <v>25</v>
      </c>
      <c r="B29" s="48" t="s">
        <v>40</v>
      </c>
      <c r="C29" s="49" t="s">
        <v>50</v>
      </c>
      <c r="D29" s="50">
        <v>0</v>
      </c>
      <c r="E29" s="111">
        <v>1</v>
      </c>
      <c r="F29" s="53">
        <f t="shared" si="0"/>
        <v>5</v>
      </c>
      <c r="G29" s="10"/>
      <c r="H29" s="10"/>
      <c r="I29" s="10"/>
      <c r="J29" s="10"/>
      <c r="K29" s="10"/>
      <c r="L29" s="10"/>
      <c r="M29" s="10"/>
      <c r="N29" s="10"/>
    </row>
    <row r="30" spans="1:14" s="40" customFormat="1" ht="31.5" x14ac:dyDescent="0.25">
      <c r="A30" s="47">
        <v>26</v>
      </c>
      <c r="B30" s="48" t="s">
        <v>55</v>
      </c>
      <c r="C30" s="49" t="s">
        <v>56</v>
      </c>
      <c r="D30" s="50">
        <v>0</v>
      </c>
      <c r="E30" s="111">
        <v>1</v>
      </c>
      <c r="F30" s="53">
        <f t="shared" si="0"/>
        <v>5</v>
      </c>
      <c r="G30" s="10"/>
      <c r="H30" s="10"/>
      <c r="I30" s="10"/>
      <c r="J30" s="10"/>
      <c r="K30" s="10"/>
      <c r="L30" s="10"/>
      <c r="M30" s="10"/>
      <c r="N30" s="10"/>
    </row>
    <row r="31" spans="1:14" x14ac:dyDescent="0.25">
      <c r="A31" s="47">
        <v>27</v>
      </c>
      <c r="B31" s="48" t="s">
        <v>69</v>
      </c>
      <c r="C31" s="49" t="s">
        <v>70</v>
      </c>
      <c r="D31" s="50">
        <v>0</v>
      </c>
      <c r="E31" s="111">
        <v>1</v>
      </c>
      <c r="F31" s="53">
        <f t="shared" si="0"/>
        <v>5</v>
      </c>
      <c r="G31" s="10"/>
      <c r="H31" s="10"/>
      <c r="I31" s="10"/>
      <c r="J31" s="10"/>
      <c r="K31" s="10"/>
      <c r="L31" s="10"/>
      <c r="M31" s="10"/>
      <c r="N31" s="10"/>
    </row>
    <row r="32" spans="1:14" ht="31.5" x14ac:dyDescent="0.25">
      <c r="A32" s="47">
        <v>28</v>
      </c>
      <c r="B32" s="48" t="s">
        <v>71</v>
      </c>
      <c r="C32" s="49" t="s">
        <v>72</v>
      </c>
      <c r="D32" s="50">
        <v>1</v>
      </c>
      <c r="E32" s="111">
        <v>1</v>
      </c>
      <c r="F32" s="53">
        <f>IF(E32=1,5,0)</f>
        <v>5</v>
      </c>
      <c r="G32" s="10"/>
      <c r="H32" s="10"/>
      <c r="I32" s="10"/>
      <c r="J32" s="10"/>
      <c r="K32" s="10"/>
      <c r="L32" s="10"/>
      <c r="M32" s="10"/>
      <c r="N32" s="10"/>
    </row>
    <row r="33" spans="1:14" ht="20.25" customHeight="1" x14ac:dyDescent="0.25">
      <c r="A33" s="34"/>
      <c r="B33" s="20"/>
      <c r="C33" s="10"/>
      <c r="D33" s="34"/>
      <c r="E33" s="28">
        <f>SUM(E5:E32)</f>
        <v>28</v>
      </c>
      <c r="F33" s="35">
        <f>SUM(F5:F32)/28</f>
        <v>5</v>
      </c>
      <c r="G33" s="10"/>
      <c r="H33" s="10"/>
      <c r="I33" s="10"/>
      <c r="J33" s="10"/>
      <c r="K33" s="10"/>
      <c r="L33" s="10"/>
      <c r="M33" s="10"/>
      <c r="N33" s="10"/>
    </row>
    <row r="34" spans="1:14" ht="130.15" customHeight="1" x14ac:dyDescent="0.25">
      <c r="A34" s="34"/>
      <c r="B34" s="20"/>
      <c r="C34" s="10"/>
      <c r="D34" s="11"/>
      <c r="E34" s="11"/>
      <c r="F34" s="33"/>
      <c r="G34" s="10"/>
      <c r="H34" s="10"/>
      <c r="I34" s="10"/>
      <c r="J34" s="10"/>
      <c r="K34" s="10"/>
      <c r="L34" s="10"/>
      <c r="M34" s="10"/>
      <c r="N34" s="10"/>
    </row>
    <row r="56" spans="1:16" s="20" customFormat="1" x14ac:dyDescent="0.25">
      <c r="A56" s="2"/>
      <c r="B56" s="5"/>
      <c r="C56" s="1"/>
      <c r="D56" s="2"/>
      <c r="E56" s="2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s="20" customFormat="1" x14ac:dyDescent="0.25">
      <c r="A57" s="2"/>
      <c r="B57" s="5"/>
      <c r="C57" s="1"/>
      <c r="D57" s="2"/>
      <c r="E57" s="2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s="20" customFormat="1" x14ac:dyDescent="0.25">
      <c r="A58" s="2"/>
      <c r="B58" s="5"/>
      <c r="C58" s="1"/>
      <c r="D58" s="2"/>
      <c r="E58" s="2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s="20" customFormat="1" x14ac:dyDescent="0.25">
      <c r="A59" s="2"/>
      <c r="B59" s="5"/>
      <c r="C59" s="1"/>
      <c r="D59" s="2"/>
      <c r="E59" s="2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s="20" customFormat="1" x14ac:dyDescent="0.25">
      <c r="A60" s="2"/>
      <c r="B60" s="5"/>
      <c r="C60" s="1"/>
      <c r="D60" s="2"/>
      <c r="E60" s="2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s="20" customFormat="1" x14ac:dyDescent="0.25">
      <c r="A61" s="2"/>
      <c r="B61" s="5"/>
      <c r="C61" s="1"/>
      <c r="D61" s="2"/>
      <c r="E61" s="2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s="20" customFormat="1" x14ac:dyDescent="0.25">
      <c r="A62" s="2"/>
      <c r="B62" s="5"/>
      <c r="C62" s="1"/>
      <c r="D62" s="2"/>
      <c r="E62" s="2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s="20" customFormat="1" x14ac:dyDescent="0.25">
      <c r="A63" s="2"/>
      <c r="B63" s="5"/>
      <c r="C63" s="1"/>
      <c r="D63" s="2"/>
      <c r="E63" s="2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s="20" customFormat="1" x14ac:dyDescent="0.25">
      <c r="A64" s="2"/>
      <c r="B64" s="5"/>
      <c r="C64" s="1"/>
      <c r="D64" s="2"/>
      <c r="E64" s="2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s="20" customFormat="1" x14ac:dyDescent="0.25">
      <c r="A65" s="2"/>
      <c r="B65" s="5"/>
      <c r="C65" s="1"/>
      <c r="D65" s="2"/>
      <c r="E65" s="2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s="20" customFormat="1" x14ac:dyDescent="0.25">
      <c r="A66" s="2"/>
      <c r="B66" s="5"/>
      <c r="C66" s="1"/>
      <c r="D66" s="2"/>
      <c r="E66" s="2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s="20" customFormat="1" x14ac:dyDescent="0.25">
      <c r="A67" s="2"/>
      <c r="B67" s="5"/>
      <c r="C67" s="1"/>
      <c r="D67" s="2"/>
      <c r="E67" s="2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s="20" customFormat="1" x14ac:dyDescent="0.25">
      <c r="A68" s="2"/>
      <c r="B68" s="5"/>
      <c r="C68" s="1"/>
      <c r="D68" s="2"/>
      <c r="E68" s="2"/>
      <c r="G68" s="1"/>
      <c r="H68" s="1"/>
      <c r="I68" s="1"/>
      <c r="J68" s="1"/>
      <c r="K68" s="1"/>
      <c r="L68" s="1"/>
      <c r="M68" s="1"/>
      <c r="N68" s="1"/>
      <c r="O68" s="1"/>
      <c r="P68" s="1"/>
    </row>
  </sheetData>
  <autoFilter ref="A4:F34"/>
  <mergeCells count="8">
    <mergeCell ref="A1:F2"/>
    <mergeCell ref="G1:M4"/>
    <mergeCell ref="N1:N4"/>
    <mergeCell ref="A3:A4"/>
    <mergeCell ref="B3:B4"/>
    <mergeCell ref="C3:C4"/>
    <mergeCell ref="D3:D4"/>
    <mergeCell ref="E3:F3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66" orientation="portrait" r:id="rId1"/>
  <headerFooter differentFirst="1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9"/>
  <sheetViews>
    <sheetView view="pageBreakPreview" zoomScale="70" zoomScaleNormal="62" zoomScaleSheetLayoutView="70" workbookViewId="0">
      <pane xSplit="4" ySplit="4" topLeftCell="E20" activePane="bottomRight" state="frozen"/>
      <selection activeCell="F20" sqref="F20"/>
      <selection pane="topRight" activeCell="F20" sqref="F20"/>
      <selection pane="bottomLeft" activeCell="F20" sqref="F20"/>
      <selection pane="bottomRight" activeCell="F32" sqref="A1:H32"/>
    </sheetView>
  </sheetViews>
  <sheetFormatPr defaultColWidth="9.140625" defaultRowHeight="15.75" x14ac:dyDescent="0.25"/>
  <cols>
    <col min="1" max="1" width="4.85546875" style="2" customWidth="1"/>
    <col min="2" max="2" width="64" style="5" customWidth="1"/>
    <col min="3" max="3" width="11.85546875" style="1" customWidth="1"/>
    <col min="4" max="4" width="9.42578125" style="2" hidden="1" customWidth="1"/>
    <col min="5" max="5" width="26" style="20" customWidth="1"/>
    <col min="6" max="6" width="23.85546875" style="20" customWidth="1"/>
    <col min="7" max="7" width="17.7109375" style="20" customWidth="1"/>
    <col min="8" max="8" width="24" style="20" customWidth="1"/>
    <col min="9" max="9" width="107.7109375" style="1" customWidth="1"/>
    <col min="10" max="10" width="14.42578125" style="1" customWidth="1"/>
    <col min="11" max="14" width="9.140625" style="1"/>
    <col min="15" max="15" width="31.28515625" style="1" customWidth="1"/>
    <col min="16" max="16" width="36.5703125" style="1" customWidth="1"/>
    <col min="17" max="17" width="9.140625" style="1"/>
    <col min="18" max="18" width="71.28515625" style="1" customWidth="1"/>
    <col min="19" max="16384" width="9.140625" style="1"/>
  </cols>
  <sheetData>
    <row r="1" spans="1:18" ht="15.75" customHeight="1" x14ac:dyDescent="0.25">
      <c r="A1" s="167" t="s">
        <v>185</v>
      </c>
      <c r="B1" s="168"/>
      <c r="C1" s="168"/>
      <c r="D1" s="168"/>
      <c r="E1" s="168"/>
      <c r="F1" s="168"/>
      <c r="G1" s="168"/>
      <c r="H1" s="168"/>
      <c r="J1" s="170" t="s">
        <v>142</v>
      </c>
      <c r="K1" s="170"/>
      <c r="L1" s="170"/>
      <c r="M1" s="170"/>
      <c r="N1" s="170"/>
      <c r="O1" s="170"/>
      <c r="P1" s="170" t="s">
        <v>68</v>
      </c>
      <c r="Q1" s="36"/>
      <c r="R1" s="36"/>
    </row>
    <row r="2" spans="1:18" ht="18.75" customHeight="1" x14ac:dyDescent="0.25">
      <c r="A2" s="169"/>
      <c r="B2" s="169"/>
      <c r="C2" s="169"/>
      <c r="D2" s="169"/>
      <c r="E2" s="169"/>
      <c r="F2" s="169"/>
      <c r="G2" s="169"/>
      <c r="H2" s="169"/>
      <c r="I2" s="106"/>
      <c r="J2" s="170"/>
      <c r="K2" s="170"/>
      <c r="L2" s="170"/>
      <c r="M2" s="170"/>
      <c r="N2" s="170"/>
      <c r="O2" s="170"/>
      <c r="P2" s="170"/>
      <c r="Q2" s="36"/>
      <c r="R2" s="36"/>
    </row>
    <row r="3" spans="1:18" s="5" customFormat="1" ht="77.25" customHeight="1" x14ac:dyDescent="0.25">
      <c r="A3" s="171" t="s">
        <v>43</v>
      </c>
      <c r="B3" s="172" t="s">
        <v>42</v>
      </c>
      <c r="C3" s="171" t="s">
        <v>41</v>
      </c>
      <c r="D3" s="171" t="s">
        <v>46</v>
      </c>
      <c r="E3" s="173" t="s">
        <v>120</v>
      </c>
      <c r="F3" s="174"/>
      <c r="G3" s="174"/>
      <c r="H3" s="174"/>
      <c r="I3" s="106"/>
      <c r="J3" s="170"/>
      <c r="K3" s="170"/>
      <c r="L3" s="170"/>
      <c r="M3" s="170"/>
      <c r="N3" s="170"/>
      <c r="O3" s="170"/>
      <c r="P3" s="170"/>
      <c r="Q3" s="36"/>
      <c r="R3" s="36"/>
    </row>
    <row r="4" spans="1:18" ht="141" customHeight="1" x14ac:dyDescent="0.25">
      <c r="A4" s="171"/>
      <c r="B4" s="172"/>
      <c r="C4" s="171"/>
      <c r="D4" s="171"/>
      <c r="E4" s="18" t="s">
        <v>163</v>
      </c>
      <c r="F4" s="18" t="s">
        <v>164</v>
      </c>
      <c r="G4" s="18" t="s">
        <v>94</v>
      </c>
      <c r="H4" s="8" t="s">
        <v>61</v>
      </c>
      <c r="I4" s="106"/>
      <c r="J4" s="170"/>
      <c r="K4" s="170"/>
      <c r="L4" s="170"/>
      <c r="M4" s="170"/>
      <c r="N4" s="170"/>
      <c r="O4" s="170"/>
      <c r="P4" s="170"/>
      <c r="Q4" s="36"/>
      <c r="R4" s="36"/>
    </row>
    <row r="5" spans="1:18" ht="22.5" customHeight="1" x14ac:dyDescent="0.25">
      <c r="A5" s="47">
        <v>1</v>
      </c>
      <c r="B5" s="48" t="s">
        <v>0</v>
      </c>
      <c r="C5" s="49" t="s">
        <v>1</v>
      </c>
      <c r="D5" s="50">
        <v>0</v>
      </c>
      <c r="E5" s="51">
        <v>0</v>
      </c>
      <c r="F5" s="51">
        <v>210749.22167</v>
      </c>
      <c r="G5" s="105">
        <f>E5/F5</f>
        <v>0</v>
      </c>
      <c r="H5" s="53">
        <f>IF(E5="","НЕТ ДАННЫХ",IF(G5&gt;0,0,5))</f>
        <v>5</v>
      </c>
      <c r="I5" s="10"/>
      <c r="J5" s="68"/>
      <c r="K5" s="10"/>
      <c r="L5" s="10"/>
      <c r="M5" s="10"/>
      <c r="N5" s="10"/>
      <c r="O5" s="10"/>
      <c r="P5" s="10"/>
    </row>
    <row r="6" spans="1:18" x14ac:dyDescent="0.25">
      <c r="A6" s="47">
        <v>2</v>
      </c>
      <c r="B6" s="48" t="s">
        <v>2</v>
      </c>
      <c r="C6" s="49" t="s">
        <v>3</v>
      </c>
      <c r="D6" s="50">
        <v>2</v>
      </c>
      <c r="E6" s="51">
        <v>0</v>
      </c>
      <c r="F6" s="51">
        <v>10478774.9431</v>
      </c>
      <c r="G6" s="105">
        <f t="shared" ref="G6:G32" si="0">E6/F6</f>
        <v>0</v>
      </c>
      <c r="H6" s="53">
        <f t="shared" ref="H6:H32" si="1">IF(E6="","НЕТ ДАННЫХ",IF(G6&gt;0,0,5))</f>
        <v>5</v>
      </c>
      <c r="I6" s="10"/>
      <c r="J6" s="10"/>
      <c r="K6" s="10"/>
      <c r="L6" s="10"/>
      <c r="M6" s="10"/>
      <c r="N6" s="10"/>
      <c r="O6" s="10"/>
      <c r="P6" s="10"/>
    </row>
    <row r="7" spans="1:18" ht="17.25" customHeight="1" x14ac:dyDescent="0.25">
      <c r="A7" s="47">
        <v>3</v>
      </c>
      <c r="B7" s="48" t="s">
        <v>4</v>
      </c>
      <c r="C7" s="49" t="s">
        <v>5</v>
      </c>
      <c r="D7" s="50">
        <v>70</v>
      </c>
      <c r="E7" s="51">
        <v>0</v>
      </c>
      <c r="F7" s="51">
        <v>10649591.162769999</v>
      </c>
      <c r="G7" s="105">
        <f t="shared" si="0"/>
        <v>0</v>
      </c>
      <c r="H7" s="53">
        <f t="shared" si="1"/>
        <v>5</v>
      </c>
      <c r="I7" s="10"/>
      <c r="J7" s="10"/>
      <c r="K7" s="10"/>
      <c r="L7" s="10"/>
      <c r="M7" s="10"/>
      <c r="N7" s="10"/>
      <c r="O7" s="10"/>
      <c r="P7" s="10"/>
    </row>
    <row r="8" spans="1:18" x14ac:dyDescent="0.25">
      <c r="A8" s="47">
        <v>4</v>
      </c>
      <c r="B8" s="48" t="s">
        <v>6</v>
      </c>
      <c r="C8" s="49" t="s">
        <v>7</v>
      </c>
      <c r="D8" s="50">
        <v>20</v>
      </c>
      <c r="E8" s="51">
        <v>11040.82848</v>
      </c>
      <c r="F8" s="51">
        <v>882972.8112</v>
      </c>
      <c r="G8" s="105">
        <f t="shared" si="0"/>
        <v>1.2504154533359882E-2</v>
      </c>
      <c r="H8" s="53">
        <f t="shared" si="1"/>
        <v>0</v>
      </c>
      <c r="I8" s="10"/>
      <c r="J8" s="10"/>
      <c r="K8" s="10"/>
      <c r="L8" s="10"/>
      <c r="M8" s="10"/>
      <c r="N8" s="10"/>
      <c r="O8" s="10"/>
      <c r="P8" s="10"/>
    </row>
    <row r="9" spans="1:18" ht="31.5" x14ac:dyDescent="0.25">
      <c r="A9" s="47">
        <v>5</v>
      </c>
      <c r="B9" s="48" t="s">
        <v>8</v>
      </c>
      <c r="C9" s="49" t="s">
        <v>9</v>
      </c>
      <c r="D9" s="50">
        <v>3</v>
      </c>
      <c r="E9" s="51">
        <v>0</v>
      </c>
      <c r="F9" s="51">
        <v>84579.863949999999</v>
      </c>
      <c r="G9" s="105">
        <f t="shared" si="0"/>
        <v>0</v>
      </c>
      <c r="H9" s="53">
        <f t="shared" si="1"/>
        <v>5</v>
      </c>
      <c r="I9" s="10"/>
      <c r="J9" s="10"/>
      <c r="K9" s="10"/>
      <c r="L9" s="10"/>
      <c r="M9" s="10"/>
      <c r="N9" s="10"/>
      <c r="O9" s="10"/>
      <c r="P9" s="10"/>
    </row>
    <row r="10" spans="1:18" s="40" customFormat="1" ht="31.5" x14ac:dyDescent="0.25">
      <c r="A10" s="47">
        <v>6</v>
      </c>
      <c r="B10" s="48" t="s">
        <v>67</v>
      </c>
      <c r="C10" s="49" t="s">
        <v>11</v>
      </c>
      <c r="D10" s="50">
        <v>62</v>
      </c>
      <c r="E10" s="51">
        <v>0</v>
      </c>
      <c r="F10" s="51">
        <v>10148665.96431</v>
      </c>
      <c r="G10" s="105">
        <f t="shared" si="0"/>
        <v>0</v>
      </c>
      <c r="H10" s="53">
        <f t="shared" si="1"/>
        <v>5</v>
      </c>
      <c r="I10" s="10"/>
      <c r="J10" s="10"/>
      <c r="K10" s="10"/>
      <c r="L10" s="10"/>
      <c r="M10" s="10"/>
      <c r="N10" s="10"/>
      <c r="O10" s="10"/>
      <c r="P10" s="10"/>
    </row>
    <row r="11" spans="1:18" ht="31.5" x14ac:dyDescent="0.25">
      <c r="A11" s="47">
        <v>7</v>
      </c>
      <c r="B11" s="48" t="s">
        <v>12</v>
      </c>
      <c r="C11" s="49" t="s">
        <v>13</v>
      </c>
      <c r="D11" s="50">
        <v>9</v>
      </c>
      <c r="E11" s="51">
        <v>3220.9544299999998</v>
      </c>
      <c r="F11" s="51">
        <v>434910.93307000003</v>
      </c>
      <c r="G11" s="105">
        <f t="shared" si="0"/>
        <v>7.4060093345171872E-3</v>
      </c>
      <c r="H11" s="53">
        <f t="shared" si="1"/>
        <v>0</v>
      </c>
      <c r="I11" s="10"/>
      <c r="J11" s="10"/>
      <c r="K11" s="10"/>
      <c r="L11" s="10"/>
      <c r="M11" s="10"/>
      <c r="N11" s="10"/>
      <c r="O11" s="10"/>
      <c r="P11" s="10"/>
    </row>
    <row r="12" spans="1:18" ht="31.5" x14ac:dyDescent="0.25">
      <c r="A12" s="47">
        <v>8</v>
      </c>
      <c r="B12" s="48" t="s">
        <v>14</v>
      </c>
      <c r="C12" s="49" t="s">
        <v>15</v>
      </c>
      <c r="D12" s="50">
        <v>3</v>
      </c>
      <c r="E12" s="51">
        <v>96.935500000000005</v>
      </c>
      <c r="F12" s="51">
        <v>770950.38882999995</v>
      </c>
      <c r="G12" s="105">
        <f t="shared" si="0"/>
        <v>1.2573506856531979E-4</v>
      </c>
      <c r="H12" s="53">
        <f t="shared" si="1"/>
        <v>0</v>
      </c>
      <c r="I12" s="10"/>
      <c r="J12" s="10"/>
      <c r="K12" s="10"/>
      <c r="L12" s="10"/>
      <c r="M12" s="10"/>
      <c r="N12" s="10"/>
      <c r="O12" s="10"/>
      <c r="P12" s="10"/>
    </row>
    <row r="13" spans="1:18" ht="31.5" x14ac:dyDescent="0.25">
      <c r="A13" s="47">
        <v>9</v>
      </c>
      <c r="B13" s="48" t="s">
        <v>16</v>
      </c>
      <c r="C13" s="49" t="s">
        <v>17</v>
      </c>
      <c r="D13" s="50">
        <v>7</v>
      </c>
      <c r="E13" s="51">
        <v>0</v>
      </c>
      <c r="F13" s="51">
        <v>534575.96161999996</v>
      </c>
      <c r="G13" s="105">
        <f t="shared" si="0"/>
        <v>0</v>
      </c>
      <c r="H13" s="53">
        <f t="shared" si="1"/>
        <v>5</v>
      </c>
      <c r="I13" s="10"/>
      <c r="J13" s="10"/>
      <c r="K13" s="10"/>
      <c r="L13" s="10"/>
      <c r="M13" s="10"/>
      <c r="N13" s="10"/>
      <c r="O13" s="10"/>
      <c r="P13" s="10"/>
    </row>
    <row r="14" spans="1:18" ht="31.5" x14ac:dyDescent="0.25">
      <c r="A14" s="47">
        <v>10</v>
      </c>
      <c r="B14" s="48" t="s">
        <v>58</v>
      </c>
      <c r="C14" s="49" t="s">
        <v>19</v>
      </c>
      <c r="D14" s="50">
        <v>0</v>
      </c>
      <c r="E14" s="51">
        <v>0</v>
      </c>
      <c r="F14" s="51">
        <v>41191.976589999998</v>
      </c>
      <c r="G14" s="105">
        <f t="shared" si="0"/>
        <v>0</v>
      </c>
      <c r="H14" s="53">
        <f t="shared" si="1"/>
        <v>5</v>
      </c>
      <c r="I14" s="10"/>
      <c r="J14" s="10"/>
      <c r="K14" s="10"/>
      <c r="L14" s="10"/>
      <c r="M14" s="10"/>
      <c r="N14" s="10"/>
      <c r="O14" s="10"/>
      <c r="P14" s="10"/>
    </row>
    <row r="15" spans="1:18" ht="31.5" x14ac:dyDescent="0.25">
      <c r="A15" s="47">
        <v>11</v>
      </c>
      <c r="B15" s="48" t="s">
        <v>20</v>
      </c>
      <c r="C15" s="49" t="s">
        <v>21</v>
      </c>
      <c r="D15" s="50">
        <v>3</v>
      </c>
      <c r="E15" s="51">
        <v>0</v>
      </c>
      <c r="F15" s="51">
        <v>291529.54570999998</v>
      </c>
      <c r="G15" s="105">
        <f t="shared" si="0"/>
        <v>0</v>
      </c>
      <c r="H15" s="53">
        <f t="shared" si="1"/>
        <v>5</v>
      </c>
      <c r="I15" s="10"/>
      <c r="J15" s="10"/>
      <c r="K15" s="10"/>
      <c r="L15" s="10"/>
      <c r="M15" s="10"/>
      <c r="N15" s="10"/>
      <c r="O15" s="10"/>
      <c r="P15" s="10"/>
    </row>
    <row r="16" spans="1:18" s="40" customFormat="1" ht="31.5" x14ac:dyDescent="0.25">
      <c r="A16" s="47">
        <v>12</v>
      </c>
      <c r="B16" s="48" t="s">
        <v>22</v>
      </c>
      <c r="C16" s="49" t="s">
        <v>23</v>
      </c>
      <c r="D16" s="50">
        <v>1</v>
      </c>
      <c r="E16" s="51">
        <v>0</v>
      </c>
      <c r="F16" s="51">
        <v>48498.444239999997</v>
      </c>
      <c r="G16" s="105">
        <f t="shared" si="0"/>
        <v>0</v>
      </c>
      <c r="H16" s="53">
        <f t="shared" si="1"/>
        <v>5</v>
      </c>
      <c r="I16" s="10"/>
      <c r="J16" s="10"/>
      <c r="K16" s="10"/>
      <c r="L16" s="10"/>
      <c r="M16" s="10"/>
      <c r="N16" s="10"/>
      <c r="O16" s="10"/>
      <c r="P16" s="10"/>
    </row>
    <row r="17" spans="1:17" s="5" customFormat="1" ht="21.75" customHeight="1" x14ac:dyDescent="0.25">
      <c r="A17" s="47">
        <v>13</v>
      </c>
      <c r="B17" s="48" t="s">
        <v>48</v>
      </c>
      <c r="C17" s="49" t="s">
        <v>24</v>
      </c>
      <c r="D17" s="50">
        <v>1</v>
      </c>
      <c r="E17" s="112">
        <v>0</v>
      </c>
      <c r="F17" s="51">
        <v>439676.43514000002</v>
      </c>
      <c r="G17" s="105">
        <f t="shared" si="0"/>
        <v>0</v>
      </c>
      <c r="H17" s="53">
        <f t="shared" si="1"/>
        <v>5</v>
      </c>
      <c r="I17" s="69"/>
      <c r="J17" s="69"/>
      <c r="K17" s="69"/>
      <c r="L17" s="69"/>
      <c r="M17" s="69"/>
      <c r="N17" s="69"/>
      <c r="O17" s="69"/>
      <c r="P17" s="69"/>
      <c r="Q17" s="59"/>
    </row>
    <row r="18" spans="1:17" s="40" customFormat="1" ht="31.5" x14ac:dyDescent="0.25">
      <c r="A18" s="47">
        <v>14</v>
      </c>
      <c r="B18" s="48" t="s">
        <v>25</v>
      </c>
      <c r="C18" s="49" t="s">
        <v>26</v>
      </c>
      <c r="D18" s="50">
        <v>49</v>
      </c>
      <c r="E18" s="112">
        <v>16604.784060000002</v>
      </c>
      <c r="F18" s="51">
        <v>14538868.778689999</v>
      </c>
      <c r="G18" s="105">
        <f t="shared" si="0"/>
        <v>1.1420960126098717E-3</v>
      </c>
      <c r="H18" s="53">
        <f t="shared" si="1"/>
        <v>0</v>
      </c>
      <c r="I18" s="10"/>
      <c r="J18" s="10"/>
      <c r="K18" s="10"/>
      <c r="L18" s="10"/>
      <c r="M18" s="10"/>
      <c r="N18" s="10"/>
      <c r="O18" s="10"/>
      <c r="P18" s="10"/>
    </row>
    <row r="19" spans="1:17" ht="21.75" customHeight="1" x14ac:dyDescent="0.25">
      <c r="A19" s="47">
        <v>15</v>
      </c>
      <c r="B19" s="48" t="s">
        <v>27</v>
      </c>
      <c r="C19" s="49" t="s">
        <v>28</v>
      </c>
      <c r="D19" s="50">
        <v>2</v>
      </c>
      <c r="E19" s="112">
        <v>0</v>
      </c>
      <c r="F19" s="51">
        <v>6557854.4605700001</v>
      </c>
      <c r="G19" s="105">
        <f t="shared" si="0"/>
        <v>0</v>
      </c>
      <c r="H19" s="53">
        <f t="shared" si="1"/>
        <v>5</v>
      </c>
      <c r="I19" s="10"/>
      <c r="J19" s="10"/>
      <c r="K19" s="10"/>
      <c r="L19" s="10"/>
      <c r="M19" s="10"/>
      <c r="N19" s="10"/>
      <c r="O19" s="10"/>
      <c r="P19" s="10"/>
    </row>
    <row r="20" spans="1:17" s="5" customFormat="1" ht="32.25" customHeight="1" x14ac:dyDescent="0.25">
      <c r="A20" s="47">
        <v>16</v>
      </c>
      <c r="B20" s="48" t="s">
        <v>29</v>
      </c>
      <c r="C20" s="49" t="s">
        <v>30</v>
      </c>
      <c r="D20" s="50">
        <v>0</v>
      </c>
      <c r="E20" s="51">
        <v>0</v>
      </c>
      <c r="F20" s="51">
        <v>107343.84147</v>
      </c>
      <c r="G20" s="105">
        <f t="shared" si="0"/>
        <v>0</v>
      </c>
      <c r="H20" s="53">
        <f t="shared" si="1"/>
        <v>5</v>
      </c>
      <c r="I20" s="20"/>
      <c r="J20" s="20"/>
      <c r="K20" s="20"/>
      <c r="L20" s="20"/>
      <c r="M20" s="20"/>
      <c r="N20" s="20"/>
      <c r="O20" s="20"/>
      <c r="P20" s="20"/>
    </row>
    <row r="21" spans="1:17" ht="31.5" x14ac:dyDescent="0.25">
      <c r="A21" s="47">
        <v>17</v>
      </c>
      <c r="B21" s="48" t="s">
        <v>31</v>
      </c>
      <c r="C21" s="49" t="s">
        <v>32</v>
      </c>
      <c r="D21" s="50">
        <v>1</v>
      </c>
      <c r="E21" s="51">
        <v>0</v>
      </c>
      <c r="F21" s="51">
        <v>235307.35050999999</v>
      </c>
      <c r="G21" s="105">
        <f t="shared" si="0"/>
        <v>0</v>
      </c>
      <c r="H21" s="53">
        <f t="shared" si="1"/>
        <v>5</v>
      </c>
      <c r="I21" s="10"/>
      <c r="J21" s="10"/>
      <c r="K21" s="10"/>
      <c r="L21" s="10"/>
      <c r="M21" s="10"/>
      <c r="N21" s="10"/>
      <c r="O21" s="10"/>
      <c r="P21" s="10"/>
    </row>
    <row r="22" spans="1:17" x14ac:dyDescent="0.25">
      <c r="A22" s="47">
        <v>18</v>
      </c>
      <c r="B22" s="48" t="s">
        <v>33</v>
      </c>
      <c r="C22" s="49" t="s">
        <v>34</v>
      </c>
      <c r="D22" s="50">
        <v>0</v>
      </c>
      <c r="E22" s="51">
        <v>0</v>
      </c>
      <c r="F22" s="51">
        <v>39162.120990000003</v>
      </c>
      <c r="G22" s="105">
        <f t="shared" si="0"/>
        <v>0</v>
      </c>
      <c r="H22" s="53">
        <f t="shared" si="1"/>
        <v>5</v>
      </c>
      <c r="I22" s="10"/>
      <c r="J22" s="10"/>
      <c r="K22" s="10"/>
      <c r="L22" s="10"/>
      <c r="M22" s="10"/>
      <c r="N22" s="10"/>
      <c r="O22" s="10"/>
      <c r="P22" s="10"/>
    </row>
    <row r="23" spans="1:17" s="40" customFormat="1" x14ac:dyDescent="0.25">
      <c r="A23" s="47">
        <v>19</v>
      </c>
      <c r="B23" s="48" t="s">
        <v>35</v>
      </c>
      <c r="C23" s="49" t="s">
        <v>36</v>
      </c>
      <c r="D23" s="50">
        <v>0</v>
      </c>
      <c r="E23" s="51">
        <v>0</v>
      </c>
      <c r="F23" s="51">
        <v>100538.81514000001</v>
      </c>
      <c r="G23" s="105">
        <f t="shared" si="0"/>
        <v>0</v>
      </c>
      <c r="H23" s="53">
        <f t="shared" si="1"/>
        <v>5</v>
      </c>
      <c r="I23" s="66"/>
      <c r="J23" s="10"/>
      <c r="K23" s="10"/>
      <c r="L23" s="10"/>
      <c r="M23" s="10"/>
      <c r="N23" s="10"/>
      <c r="O23" s="10"/>
      <c r="P23" s="10"/>
    </row>
    <row r="24" spans="1:17" ht="21" customHeight="1" x14ac:dyDescent="0.25">
      <c r="A24" s="47">
        <v>20</v>
      </c>
      <c r="B24" s="48" t="s">
        <v>65</v>
      </c>
      <c r="C24" s="49" t="s">
        <v>38</v>
      </c>
      <c r="D24" s="50">
        <v>7</v>
      </c>
      <c r="E24" s="112">
        <v>42748.089260000001</v>
      </c>
      <c r="F24" s="51">
        <v>1664457.6005599999</v>
      </c>
      <c r="G24" s="105">
        <f t="shared" si="0"/>
        <v>2.5682894683299581E-2</v>
      </c>
      <c r="H24" s="53">
        <f t="shared" si="1"/>
        <v>0</v>
      </c>
      <c r="I24" s="10"/>
      <c r="J24" s="10"/>
      <c r="K24" s="10"/>
      <c r="L24" s="10"/>
      <c r="M24" s="10"/>
      <c r="N24" s="10"/>
      <c r="O24" s="10"/>
      <c r="P24" s="10"/>
    </row>
    <row r="25" spans="1:17" x14ac:dyDescent="0.25">
      <c r="A25" s="47">
        <v>21</v>
      </c>
      <c r="B25" s="48" t="s">
        <v>39</v>
      </c>
      <c r="C25" s="49" t="s">
        <v>45</v>
      </c>
      <c r="D25" s="50">
        <v>0</v>
      </c>
      <c r="E25" s="51">
        <v>0</v>
      </c>
      <c r="F25" s="51">
        <v>131054.178546</v>
      </c>
      <c r="G25" s="105">
        <f t="shared" si="0"/>
        <v>0</v>
      </c>
      <c r="H25" s="53">
        <f t="shared" si="1"/>
        <v>5</v>
      </c>
      <c r="I25" s="10"/>
      <c r="J25" s="10"/>
      <c r="K25" s="10"/>
      <c r="L25" s="10"/>
      <c r="M25" s="10"/>
      <c r="N25" s="10"/>
      <c r="O25" s="10"/>
      <c r="P25" s="10"/>
    </row>
    <row r="26" spans="1:17" ht="31.5" x14ac:dyDescent="0.25">
      <c r="A26" s="47">
        <v>22</v>
      </c>
      <c r="B26" s="48" t="s">
        <v>59</v>
      </c>
      <c r="C26" s="49" t="s">
        <v>57</v>
      </c>
      <c r="D26" s="50">
        <v>0</v>
      </c>
      <c r="E26" s="51">
        <v>0</v>
      </c>
      <c r="F26" s="51">
        <v>16171.88413</v>
      </c>
      <c r="G26" s="105">
        <f t="shared" si="0"/>
        <v>0</v>
      </c>
      <c r="H26" s="53">
        <f t="shared" si="1"/>
        <v>5</v>
      </c>
      <c r="I26" s="10"/>
      <c r="J26" s="10"/>
      <c r="K26" s="10"/>
      <c r="L26" s="10"/>
      <c r="M26" s="10"/>
      <c r="N26" s="10"/>
      <c r="O26" s="10"/>
      <c r="P26" s="10"/>
    </row>
    <row r="27" spans="1:17" ht="31.5" x14ac:dyDescent="0.25">
      <c r="A27" s="47">
        <v>23</v>
      </c>
      <c r="B27" s="48" t="s">
        <v>52</v>
      </c>
      <c r="C27" s="49" t="s">
        <v>53</v>
      </c>
      <c r="D27" s="50">
        <v>0</v>
      </c>
      <c r="E27" s="51">
        <v>48.460500000000003</v>
      </c>
      <c r="F27" s="51">
        <v>4964.9390400000002</v>
      </c>
      <c r="G27" s="105">
        <f t="shared" si="0"/>
        <v>9.7605428001387908E-3</v>
      </c>
      <c r="H27" s="53">
        <f t="shared" si="1"/>
        <v>0</v>
      </c>
      <c r="I27" s="10"/>
      <c r="J27" s="10"/>
      <c r="K27" s="10"/>
      <c r="L27" s="10"/>
      <c r="M27" s="10"/>
      <c r="N27" s="10"/>
      <c r="O27" s="10"/>
      <c r="P27" s="10"/>
    </row>
    <row r="28" spans="1:17" s="40" customFormat="1" ht="22.5" customHeight="1" x14ac:dyDescent="0.25">
      <c r="A28" s="47">
        <v>24</v>
      </c>
      <c r="B28" s="48" t="s">
        <v>66</v>
      </c>
      <c r="C28" s="49" t="s">
        <v>49</v>
      </c>
      <c r="D28" s="50">
        <v>36</v>
      </c>
      <c r="E28" s="112">
        <v>0</v>
      </c>
      <c r="F28" s="51">
        <v>1428211.7708769999</v>
      </c>
      <c r="G28" s="105">
        <f t="shared" si="0"/>
        <v>0</v>
      </c>
      <c r="H28" s="53">
        <f t="shared" si="1"/>
        <v>5</v>
      </c>
      <c r="I28" s="10"/>
      <c r="J28" s="10"/>
      <c r="K28" s="10"/>
      <c r="L28" s="10"/>
      <c r="M28" s="10"/>
      <c r="N28" s="10"/>
      <c r="O28" s="10"/>
      <c r="P28" s="10"/>
    </row>
    <row r="29" spans="1:17" s="40" customFormat="1" ht="30.75" customHeight="1" x14ac:dyDescent="0.25">
      <c r="A29" s="47">
        <v>25</v>
      </c>
      <c r="B29" s="48" t="s">
        <v>40</v>
      </c>
      <c r="C29" s="49" t="s">
        <v>50</v>
      </c>
      <c r="D29" s="50">
        <v>0</v>
      </c>
      <c r="E29" s="51">
        <v>0</v>
      </c>
      <c r="F29" s="51">
        <v>7011.41957</v>
      </c>
      <c r="G29" s="105">
        <f t="shared" si="0"/>
        <v>0</v>
      </c>
      <c r="H29" s="53">
        <f t="shared" si="1"/>
        <v>5</v>
      </c>
      <c r="I29" s="10"/>
      <c r="J29" s="10"/>
      <c r="K29" s="10"/>
      <c r="L29" s="10"/>
      <c r="M29" s="10"/>
      <c r="N29" s="10"/>
      <c r="O29" s="10"/>
      <c r="P29" s="10"/>
    </row>
    <row r="30" spans="1:17" s="40" customFormat="1" ht="31.5" x14ac:dyDescent="0.25">
      <c r="A30" s="47">
        <v>26</v>
      </c>
      <c r="B30" s="48" t="s">
        <v>55</v>
      </c>
      <c r="C30" s="49" t="s">
        <v>56</v>
      </c>
      <c r="D30" s="50">
        <v>0</v>
      </c>
      <c r="E30" s="51">
        <v>0</v>
      </c>
      <c r="F30" s="51">
        <v>4270.8779999999997</v>
      </c>
      <c r="G30" s="105">
        <f t="shared" si="0"/>
        <v>0</v>
      </c>
      <c r="H30" s="53">
        <f t="shared" si="1"/>
        <v>5</v>
      </c>
      <c r="I30" s="10"/>
      <c r="J30" s="10"/>
      <c r="K30" s="10"/>
      <c r="L30" s="10"/>
      <c r="M30" s="10"/>
      <c r="N30" s="10"/>
      <c r="O30" s="10"/>
      <c r="P30" s="10"/>
    </row>
    <row r="31" spans="1:17" x14ac:dyDescent="0.25">
      <c r="A31" s="47">
        <v>27</v>
      </c>
      <c r="B31" s="48" t="s">
        <v>69</v>
      </c>
      <c r="C31" s="49" t="s">
        <v>70</v>
      </c>
      <c r="D31" s="50">
        <v>0</v>
      </c>
      <c r="E31" s="51">
        <v>0</v>
      </c>
      <c r="F31" s="51">
        <v>101329.70978999999</v>
      </c>
      <c r="G31" s="105">
        <f t="shared" si="0"/>
        <v>0</v>
      </c>
      <c r="H31" s="53">
        <f t="shared" si="1"/>
        <v>5</v>
      </c>
      <c r="I31" s="10"/>
      <c r="J31" s="10"/>
      <c r="K31" s="10"/>
      <c r="L31" s="10"/>
      <c r="M31" s="10"/>
      <c r="N31" s="10"/>
      <c r="O31" s="10"/>
      <c r="P31" s="10"/>
    </row>
    <row r="32" spans="1:17" ht="41.25" customHeight="1" x14ac:dyDescent="0.25">
      <c r="A32" s="47">
        <v>28</v>
      </c>
      <c r="B32" s="48" t="s">
        <v>71</v>
      </c>
      <c r="C32" s="49" t="s">
        <v>72</v>
      </c>
      <c r="D32" s="50">
        <v>1</v>
      </c>
      <c r="E32" s="51">
        <v>0</v>
      </c>
      <c r="F32" s="51">
        <v>11442.67952</v>
      </c>
      <c r="G32" s="105">
        <f t="shared" si="0"/>
        <v>0</v>
      </c>
      <c r="H32" s="53">
        <f t="shared" si="1"/>
        <v>5</v>
      </c>
      <c r="I32" s="10"/>
      <c r="J32" s="10"/>
      <c r="K32" s="10"/>
      <c r="L32" s="10"/>
      <c r="M32" s="10"/>
      <c r="N32" s="10"/>
      <c r="O32" s="10"/>
      <c r="P32" s="10"/>
    </row>
    <row r="33" spans="1:16" ht="11.25" customHeight="1" x14ac:dyDescent="0.25">
      <c r="A33" s="181"/>
      <c r="B33" s="181"/>
      <c r="C33" s="181"/>
      <c r="D33" s="181"/>
      <c r="E33" s="181"/>
      <c r="F33" s="181"/>
      <c r="G33" s="181"/>
      <c r="H33" s="182"/>
      <c r="I33" s="10"/>
      <c r="J33" s="10"/>
      <c r="K33" s="10"/>
      <c r="L33" s="10"/>
      <c r="M33" s="10"/>
      <c r="N33" s="10"/>
      <c r="O33" s="10"/>
      <c r="P33" s="10"/>
    </row>
    <row r="34" spans="1:16" ht="20.25" customHeight="1" x14ac:dyDescent="0.25">
      <c r="A34" s="34"/>
      <c r="B34" s="20"/>
      <c r="C34" s="10"/>
      <c r="D34" s="34">
        <f>SUM(D5:D32)</f>
        <v>277</v>
      </c>
      <c r="E34" s="28">
        <f>SUM(E5:E32)</f>
        <v>73760.052230000001</v>
      </c>
      <c r="F34" s="28">
        <f>SUM(F5:F32)</f>
        <v>59964658.079602994</v>
      </c>
      <c r="G34" s="28" t="s">
        <v>140</v>
      </c>
      <c r="H34" s="35">
        <f>SUM(H5:H32)/28</f>
        <v>3.9285714285714284</v>
      </c>
      <c r="I34" s="10"/>
      <c r="J34" s="10"/>
      <c r="K34" s="10"/>
      <c r="L34" s="10"/>
      <c r="M34" s="10"/>
      <c r="N34" s="10"/>
      <c r="O34" s="10"/>
      <c r="P34" s="10"/>
    </row>
    <row r="35" spans="1:16" ht="130.15" customHeight="1" x14ac:dyDescent="0.25">
      <c r="A35" s="34"/>
      <c r="B35" s="20"/>
      <c r="C35" s="10"/>
      <c r="D35" s="11" t="s">
        <v>51</v>
      </c>
      <c r="E35" s="19"/>
      <c r="F35" s="19"/>
      <c r="G35" s="19"/>
      <c r="H35" s="33"/>
      <c r="I35" s="10"/>
      <c r="J35" s="10"/>
      <c r="K35" s="10"/>
      <c r="L35" s="10"/>
      <c r="M35" s="10"/>
      <c r="N35" s="10"/>
      <c r="O35" s="10"/>
      <c r="P35" s="10"/>
    </row>
    <row r="57" spans="1:18" s="20" customFormat="1" x14ac:dyDescent="0.25">
      <c r="A57" s="2"/>
      <c r="B57" s="5"/>
      <c r="C57" s="1"/>
      <c r="D57" s="2"/>
      <c r="E57" s="22"/>
      <c r="F57" s="22"/>
      <c r="G57" s="2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20" customFormat="1" x14ac:dyDescent="0.25">
      <c r="A58" s="2"/>
      <c r="B58" s="5"/>
      <c r="C58" s="1"/>
      <c r="D58" s="2"/>
      <c r="E58" s="22"/>
      <c r="F58" s="22"/>
      <c r="G58" s="2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20" customFormat="1" x14ac:dyDescent="0.25">
      <c r="A59" s="2"/>
      <c r="B59" s="5"/>
      <c r="C59" s="1"/>
      <c r="D59" s="2"/>
      <c r="E59" s="22"/>
      <c r="F59" s="22"/>
      <c r="G59" s="2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20" customFormat="1" x14ac:dyDescent="0.25">
      <c r="A60" s="2"/>
      <c r="B60" s="5"/>
      <c r="C60" s="1"/>
      <c r="D60" s="2"/>
      <c r="E60" s="22"/>
      <c r="F60" s="22"/>
      <c r="G60" s="2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20" customFormat="1" x14ac:dyDescent="0.25">
      <c r="A61" s="2"/>
      <c r="B61" s="5"/>
      <c r="C61" s="1"/>
      <c r="D61" s="2"/>
      <c r="E61" s="22"/>
      <c r="F61" s="22"/>
      <c r="G61" s="2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20" customFormat="1" x14ac:dyDescent="0.25">
      <c r="A62" s="2"/>
      <c r="B62" s="5"/>
      <c r="C62" s="1"/>
      <c r="D62" s="2"/>
      <c r="E62" s="22"/>
      <c r="F62" s="22"/>
      <c r="G62" s="2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20" customFormat="1" x14ac:dyDescent="0.25">
      <c r="A63" s="2"/>
      <c r="B63" s="5"/>
      <c r="C63" s="1"/>
      <c r="D63" s="2"/>
      <c r="E63" s="22"/>
      <c r="F63" s="22"/>
      <c r="G63" s="2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20" customFormat="1" x14ac:dyDescent="0.25">
      <c r="A64" s="2"/>
      <c r="B64" s="5"/>
      <c r="C64" s="1"/>
      <c r="D64" s="2"/>
      <c r="E64" s="22"/>
      <c r="F64" s="22"/>
      <c r="G64" s="2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20" customFormat="1" x14ac:dyDescent="0.25">
      <c r="A65" s="2"/>
      <c r="B65" s="5"/>
      <c r="C65" s="1"/>
      <c r="D65" s="2"/>
      <c r="E65" s="22"/>
      <c r="F65" s="22"/>
      <c r="G65" s="2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20" customFormat="1" x14ac:dyDescent="0.25">
      <c r="A66" s="2"/>
      <c r="B66" s="5"/>
      <c r="C66" s="1"/>
      <c r="D66" s="2"/>
      <c r="E66" s="22"/>
      <c r="F66" s="22"/>
      <c r="G66" s="2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20" customFormat="1" x14ac:dyDescent="0.25">
      <c r="A67" s="2"/>
      <c r="B67" s="5"/>
      <c r="C67" s="1"/>
      <c r="D67" s="2"/>
      <c r="E67" s="22"/>
      <c r="F67" s="22"/>
      <c r="G67" s="2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20" customFormat="1" x14ac:dyDescent="0.25">
      <c r="A68" s="2"/>
      <c r="B68" s="5"/>
      <c r="C68" s="1"/>
      <c r="D68" s="2"/>
      <c r="E68" s="22"/>
      <c r="F68" s="22"/>
      <c r="G68" s="22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20" customFormat="1" x14ac:dyDescent="0.25">
      <c r="A69" s="2"/>
      <c r="B69" s="5"/>
      <c r="C69" s="1"/>
      <c r="D69" s="2"/>
      <c r="E69" s="22"/>
      <c r="F69" s="22"/>
      <c r="G69" s="22"/>
      <c r="I69" s="1"/>
      <c r="J69" s="1"/>
      <c r="K69" s="1"/>
      <c r="L69" s="1"/>
      <c r="M69" s="1"/>
      <c r="N69" s="1"/>
      <c r="O69" s="1"/>
      <c r="P69" s="1"/>
      <c r="Q69" s="1"/>
      <c r="R69" s="1"/>
    </row>
  </sheetData>
  <autoFilter ref="A4:H35"/>
  <mergeCells count="9">
    <mergeCell ref="A33:H33"/>
    <mergeCell ref="A1:H2"/>
    <mergeCell ref="P1:P4"/>
    <mergeCell ref="A3:A4"/>
    <mergeCell ref="B3:B4"/>
    <mergeCell ref="C3:C4"/>
    <mergeCell ref="D3:D4"/>
    <mergeCell ref="E3:H3"/>
    <mergeCell ref="J1:O4"/>
  </mergeCells>
  <printOptions horizontalCentered="1"/>
  <pageMargins left="0.27559055118110237" right="0.27559055118110237" top="0.43307086614173229" bottom="0.15748031496062992" header="0.31496062992125984" footer="0.15748031496062992"/>
  <pageSetup paperSize="9" scale="57" fitToHeight="0" orientation="portrait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64</vt:i4>
      </vt:variant>
    </vt:vector>
  </HeadingPairs>
  <TitlesOfParts>
    <vt:vector size="97" baseType="lpstr">
      <vt:lpstr>СВОД</vt:lpstr>
      <vt:lpstr>1. Предоставление РРО</vt:lpstr>
      <vt:lpstr>2. Предоставление ОБАС</vt:lpstr>
      <vt:lpstr>3. Качество ОБАС</vt:lpstr>
      <vt:lpstr>4. Количество справок СБР</vt:lpstr>
      <vt:lpstr>5. Отклонение по доходам (от пл</vt:lpstr>
      <vt:lpstr>6. Отклонение по доходам (ан п)</vt:lpstr>
      <vt:lpstr>7. Формирование перечня доходов</vt:lpstr>
      <vt:lpstr>8. Проср кред зад-ть</vt:lpstr>
      <vt:lpstr>9. КЗ по ЗП</vt:lpstr>
      <vt:lpstr>10. 100% госзадания</vt:lpstr>
      <vt:lpstr>11. Остаток субсидии ГЗ</vt:lpstr>
      <vt:lpstr>12. Сводные отчеты о ГЗ</vt:lpstr>
      <vt:lpstr>13. Нормативы затрат</vt:lpstr>
      <vt:lpstr>14. Эффективный контракт</vt:lpstr>
      <vt:lpstr>15. Штрафы и санкции ГЗ</vt:lpstr>
      <vt:lpstr>16. Приведение ГП</vt:lpstr>
      <vt:lpstr>17. Принос доход деят-ть</vt:lpstr>
      <vt:lpstr>18. Годовая отчетность</vt:lpstr>
      <vt:lpstr>19. Размещение госзаданий</vt:lpstr>
      <vt:lpstr>20. Размещение Плана ФХД</vt:lpstr>
      <vt:lpstr>21. Размещение отчета об имущ</vt:lpstr>
      <vt:lpstr>22. Размещение баланса</vt:lpstr>
      <vt:lpstr>23. Внутренний ФК</vt:lpstr>
      <vt:lpstr>24. Нарушения по ФК</vt:lpstr>
      <vt:lpstr>25. Проверки закупок</vt:lpstr>
      <vt:lpstr>26. Взыскание по исп. документа</vt:lpstr>
      <vt:lpstr>27. Мониторинг рез-в ФД</vt:lpstr>
      <vt:lpstr>28. Пок-ли рез-ти</vt:lpstr>
      <vt:lpstr>1 Без сети</vt:lpstr>
      <vt:lpstr>2 &lt;=10 учр</vt:lpstr>
      <vt:lpstr>3 &gt;10 учр</vt:lpstr>
      <vt:lpstr>Лист1</vt:lpstr>
      <vt:lpstr>'1 Без сети'!Заголовки_для_печати</vt:lpstr>
      <vt:lpstr>'1. Предоставление РРО'!Заголовки_для_печати</vt:lpstr>
      <vt:lpstr>'10. 100% госзадания'!Заголовки_для_печати</vt:lpstr>
      <vt:lpstr>'11. Остаток субсидии ГЗ'!Заголовки_для_печати</vt:lpstr>
      <vt:lpstr>'12. Сводные отчеты о ГЗ'!Заголовки_для_печати</vt:lpstr>
      <vt:lpstr>'13. Нормативы затрат'!Заголовки_для_печати</vt:lpstr>
      <vt:lpstr>'14. Эффективный контракт'!Заголовки_для_печати</vt:lpstr>
      <vt:lpstr>'15. Штрафы и санкции ГЗ'!Заголовки_для_печати</vt:lpstr>
      <vt:lpstr>'16. Приведение ГП'!Заголовки_для_печати</vt:lpstr>
      <vt:lpstr>'17. Принос доход деят-ть'!Заголовки_для_печати</vt:lpstr>
      <vt:lpstr>'18. Годовая отчетность'!Заголовки_для_печати</vt:lpstr>
      <vt:lpstr>'19. Размещение госзаданий'!Заголовки_для_печати</vt:lpstr>
      <vt:lpstr>'2 &lt;=10 учр'!Заголовки_для_печати</vt:lpstr>
      <vt:lpstr>'2. Предоставление ОБАС'!Заголовки_для_печати</vt:lpstr>
      <vt:lpstr>'20. Размещение Плана ФХД'!Заголовки_для_печати</vt:lpstr>
      <vt:lpstr>'21. Размещение отчета об имущ'!Заголовки_для_печати</vt:lpstr>
      <vt:lpstr>'22. Размещение баланса'!Заголовки_для_печати</vt:lpstr>
      <vt:lpstr>'23. Внутренний ФК'!Заголовки_для_печати</vt:lpstr>
      <vt:lpstr>'24. Нарушения по ФК'!Заголовки_для_печати</vt:lpstr>
      <vt:lpstr>'25. Проверки закупок'!Заголовки_для_печати</vt:lpstr>
      <vt:lpstr>'26. Взыскание по исп. документа'!Заголовки_для_печати</vt:lpstr>
      <vt:lpstr>'27. Мониторинг рез-в ФД'!Заголовки_для_печати</vt:lpstr>
      <vt:lpstr>'28. Пок-ли рез-ти'!Заголовки_для_печати</vt:lpstr>
      <vt:lpstr>'3 &gt;10 учр'!Заголовки_для_печати</vt:lpstr>
      <vt:lpstr>'3. Качество ОБАС'!Заголовки_для_печати</vt:lpstr>
      <vt:lpstr>'4. Количество справок СБР'!Заголовки_для_печати</vt:lpstr>
      <vt:lpstr>'5. Отклонение по доходам (от пл'!Заголовки_для_печати</vt:lpstr>
      <vt:lpstr>'6. Отклонение по доходам (ан п)'!Заголовки_для_печати</vt:lpstr>
      <vt:lpstr>'7. Формирование перечня доходов'!Заголовки_для_печати</vt:lpstr>
      <vt:lpstr>'8. Проср кред зад-ть'!Заголовки_для_печати</vt:lpstr>
      <vt:lpstr>'9. КЗ по ЗП'!Заголовки_для_печати</vt:lpstr>
      <vt:lpstr>СВОД!Заголовки_для_печати</vt:lpstr>
      <vt:lpstr>'1 Без сети'!Область_печати</vt:lpstr>
      <vt:lpstr>'1. Предоставление РРО'!Область_печати</vt:lpstr>
      <vt:lpstr>'10. 100% госзадания'!Область_печати</vt:lpstr>
      <vt:lpstr>'11. Остаток субсидии ГЗ'!Область_печати</vt:lpstr>
      <vt:lpstr>'12. Сводные отчеты о ГЗ'!Область_печати</vt:lpstr>
      <vt:lpstr>'13. Нормативы затрат'!Область_печати</vt:lpstr>
      <vt:lpstr>'14. Эффективный контракт'!Область_печати</vt:lpstr>
      <vt:lpstr>'15. Штрафы и санкции ГЗ'!Область_печати</vt:lpstr>
      <vt:lpstr>'16. Приведение ГП'!Область_печати</vt:lpstr>
      <vt:lpstr>'17. Принос доход деят-ть'!Область_печати</vt:lpstr>
      <vt:lpstr>'18. Годовая отчетность'!Область_печати</vt:lpstr>
      <vt:lpstr>'19. Размещение госзаданий'!Область_печати</vt:lpstr>
      <vt:lpstr>'2 &lt;=10 учр'!Область_печати</vt:lpstr>
      <vt:lpstr>'2. Предоставление ОБАС'!Область_печати</vt:lpstr>
      <vt:lpstr>'20. Размещение Плана ФХД'!Область_печати</vt:lpstr>
      <vt:lpstr>'21. Размещение отчета об имущ'!Область_печати</vt:lpstr>
      <vt:lpstr>'22. Размещение баланса'!Область_печати</vt:lpstr>
      <vt:lpstr>'23. Внутренний ФК'!Область_печати</vt:lpstr>
      <vt:lpstr>'24. Нарушения по ФК'!Область_печати</vt:lpstr>
      <vt:lpstr>'25. Проверки закупок'!Область_печати</vt:lpstr>
      <vt:lpstr>'26. Взыскание по исп. документа'!Область_печати</vt:lpstr>
      <vt:lpstr>'27. Мониторинг рез-в ФД'!Область_печати</vt:lpstr>
      <vt:lpstr>'28. Пок-ли рез-ти'!Область_печати</vt:lpstr>
      <vt:lpstr>'3 &gt;10 учр'!Область_печати</vt:lpstr>
      <vt:lpstr>'3. Качество ОБАС'!Область_печати</vt:lpstr>
      <vt:lpstr>'4. Количество справок СБР'!Область_печати</vt:lpstr>
      <vt:lpstr>'5. Отклонение по доходам (от пл'!Область_печати</vt:lpstr>
      <vt:lpstr>'6. Отклонение по доходам (ан п)'!Область_печати</vt:lpstr>
      <vt:lpstr>'7. Формирование перечня доходов'!Область_печати</vt:lpstr>
      <vt:lpstr>'8. Проср кред зад-ть'!Область_печати</vt:lpstr>
      <vt:lpstr>'9. КЗ по ЗП'!Область_печати</vt:lpstr>
      <vt:lpstr>СВОД!Область_печати</vt:lpstr>
    </vt:vector>
  </TitlesOfParts>
  <Company>KOMPOFIN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Служаева Ксения Валерьевна</cp:lastModifiedBy>
  <cp:lastPrinted>2019-02-28T03:13:02Z</cp:lastPrinted>
  <dcterms:created xsi:type="dcterms:W3CDTF">2010-12-07T03:21:35Z</dcterms:created>
  <dcterms:modified xsi:type="dcterms:W3CDTF">2019-02-28T06:20:53Z</dcterms:modified>
</cp:coreProperties>
</file>